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E\Documents\Formatos, Plantillas\"/>
    </mc:Choice>
  </mc:AlternateContent>
  <bookViews>
    <workbookView xWindow="0" yWindow="0" windowWidth="18330" windowHeight="10785" tabRatio="500"/>
  </bookViews>
  <sheets>
    <sheet name="Personal" sheetId="3" r:id="rId1"/>
    <sheet name="Detallado" sheetId="2" r:id="rId2"/>
    <sheet name="General" sheetId="1" r:id="rId3"/>
    <sheet name="Anual" sheetId="4" state="hidden" r:id="rId4"/>
  </sheets>
  <externalReferences>
    <externalReference r:id="rId5"/>
  </externalReferences>
  <definedNames>
    <definedName name="_xlnm._FilterDatabase" localSheetId="0" hidden="1">Personal!$A$1:$Q$12</definedName>
    <definedName name="_xlnm.Print_Area" localSheetId="3">Anual!$A$1:$E$15</definedName>
    <definedName name="_xlnm.Print_Area" localSheetId="1">Detallado!$A$3:$J$35</definedName>
    <definedName name="_xlnm.Print_Area" localSheetId="2">General!$A$1:$G$13</definedName>
    <definedName name="financiacion">[1]Listas!$A$39:$A$41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rol">[1]Listas!$A$22:$A$31</definedName>
  </definedNames>
  <calcPr calcId="162913" iterate="1" iterateCount="1000" calcOnSave="0"/>
</workbook>
</file>

<file path=xl/calcChain.xml><?xml version="1.0" encoding="utf-8"?>
<calcChain xmlns="http://schemas.openxmlformats.org/spreadsheetml/2006/main">
  <c r="O7" i="3" l="1"/>
  <c r="K7" i="3"/>
  <c r="J11" i="3" l="1"/>
  <c r="J9" i="3"/>
  <c r="G19" i="1" l="1"/>
  <c r="G20" i="1"/>
  <c r="G21" i="1"/>
  <c r="G22" i="1"/>
  <c r="G24" i="1"/>
  <c r="G26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B19" i="1"/>
  <c r="B20" i="1"/>
  <c r="B21" i="1"/>
  <c r="B22" i="1"/>
  <c r="K11" i="3"/>
  <c r="L11" i="3" s="1"/>
  <c r="Q11" i="3" s="1"/>
  <c r="E10" i="2"/>
  <c r="B4" i="1"/>
  <c r="E17" i="2"/>
  <c r="B5" i="1"/>
  <c r="E27" i="2"/>
  <c r="B6" i="1"/>
  <c r="E35" i="2"/>
  <c r="B7" i="1"/>
  <c r="G9" i="1"/>
  <c r="G11" i="1"/>
  <c r="F10" i="2"/>
  <c r="C4" i="1"/>
  <c r="G10" i="2"/>
  <c r="D4" i="1"/>
  <c r="H10" i="2"/>
  <c r="E4" i="1"/>
  <c r="I10" i="2"/>
  <c r="F4" i="1"/>
  <c r="G4" i="1"/>
  <c r="C5" i="1"/>
  <c r="D5" i="1"/>
  <c r="E5" i="1"/>
  <c r="F5" i="1"/>
  <c r="G5" i="1"/>
  <c r="C6" i="1"/>
  <c r="G27" i="2"/>
  <c r="D6" i="1"/>
  <c r="E6" i="1"/>
  <c r="F6" i="1"/>
  <c r="G6" i="1"/>
  <c r="C7" i="1"/>
  <c r="G35" i="2"/>
  <c r="D7" i="1"/>
  <c r="E7" i="1"/>
  <c r="F7" i="1"/>
  <c r="G7" i="1"/>
  <c r="N12" i="3"/>
  <c r="D3" i="1" s="1"/>
  <c r="P12" i="3"/>
  <c r="F3" i="1" s="1"/>
  <c r="K6" i="3"/>
  <c r="M6" i="3" s="1"/>
  <c r="Q6" i="3" s="1"/>
  <c r="K4" i="3"/>
  <c r="M4" i="3" s="1"/>
  <c r="Q4" i="3" s="1"/>
  <c r="J10" i="3"/>
  <c r="K10" i="3"/>
  <c r="L10" i="3" s="1"/>
  <c r="Q10" i="3" s="1"/>
  <c r="B7" i="4"/>
  <c r="C7" i="4"/>
  <c r="B4" i="4"/>
  <c r="B5" i="4"/>
  <c r="B6" i="4"/>
  <c r="D7" i="4"/>
  <c r="J35" i="2"/>
  <c r="K8" i="3"/>
  <c r="L8" i="3"/>
  <c r="E7" i="4"/>
  <c r="K5" i="3"/>
  <c r="M5" i="3" s="1"/>
  <c r="Q5" i="3" s="1"/>
  <c r="K9" i="3"/>
  <c r="D4" i="4"/>
  <c r="J17" i="2"/>
  <c r="D5" i="4"/>
  <c r="C5" i="4"/>
  <c r="J27" i="2"/>
  <c r="J10" i="2"/>
  <c r="L9" i="3"/>
  <c r="Q9" i="3"/>
  <c r="E5" i="4"/>
  <c r="D6" i="4"/>
  <c r="C6" i="4"/>
  <c r="C4" i="4"/>
  <c r="E4" i="4"/>
  <c r="E6" i="4"/>
  <c r="D18" i="1" l="1"/>
  <c r="D27" i="1" s="1"/>
  <c r="D12" i="1"/>
  <c r="Q7" i="3"/>
  <c r="O12" i="3"/>
  <c r="E3" i="1" s="1"/>
  <c r="L12" i="3"/>
  <c r="F18" i="1"/>
  <c r="F27" i="1" s="1"/>
  <c r="F12" i="1"/>
  <c r="Q8" i="3"/>
  <c r="M12" i="3"/>
  <c r="C3" i="1" s="1"/>
  <c r="Q12" i="3" l="1"/>
  <c r="C18" i="1"/>
  <c r="C27" i="1" s="1"/>
  <c r="C12" i="1"/>
  <c r="B3" i="1"/>
  <c r="B3" i="4"/>
  <c r="E12" i="1"/>
  <c r="E18" i="1"/>
  <c r="E27" i="1" s="1"/>
  <c r="C3" i="4" l="1"/>
  <c r="D3" i="4" s="1"/>
  <c r="D8" i="4" s="1"/>
  <c r="B8" i="4"/>
  <c r="B8" i="1"/>
  <c r="B10" i="1" s="1"/>
  <c r="B12" i="1" s="1"/>
  <c r="B18" i="1"/>
  <c r="G3" i="1"/>
  <c r="G12" i="1" s="1"/>
  <c r="G18" i="1" l="1"/>
  <c r="B23" i="1"/>
  <c r="B9" i="4"/>
  <c r="C8" i="4"/>
  <c r="E3" i="4"/>
  <c r="B10" i="4" l="1"/>
  <c r="D9" i="4"/>
  <c r="C11" i="4"/>
  <c r="E8" i="4"/>
  <c r="G23" i="1"/>
  <c r="B25" i="1"/>
  <c r="B27" i="1" l="1"/>
  <c r="G25" i="1"/>
  <c r="G27" i="1" s="1"/>
  <c r="E9" i="4"/>
  <c r="D10" i="4"/>
  <c r="E10" i="4" s="1"/>
  <c r="B11" i="4"/>
  <c r="D11" i="4" l="1"/>
  <c r="E11" i="4" s="1"/>
</calcChain>
</file>

<file path=xl/comments1.xml><?xml version="1.0" encoding="utf-8"?>
<comments xmlns="http://schemas.openxmlformats.org/spreadsheetml/2006/main">
  <authors>
    <author>VIE</author>
  </authors>
  <commentList>
    <comment ref="F5" authorId="0" shapeId="0">
      <text>
        <r>
          <rPr>
            <b/>
            <sz val="9"/>
            <color indexed="81"/>
            <rFont val="Tahoma"/>
          </rPr>
          <t>VIE:</t>
        </r>
        <r>
          <rPr>
            <sz val="9"/>
            <color indexed="81"/>
            <rFont val="Tahoma"/>
          </rPr>
          <t xml:space="preserve">
Si el equipo es contrapartida especie la fórmula es: Costo comercial * 10%  ( para un año)
Si es para 2 años es Costo comercial * 20% 
y así sucesivamente. 
</t>
        </r>
      </text>
    </comment>
  </commentList>
</comments>
</file>

<file path=xl/sharedStrings.xml><?xml version="1.0" encoding="utf-8"?>
<sst xmlns="http://schemas.openxmlformats.org/spreadsheetml/2006/main" count="166" uniqueCount="62">
  <si>
    <t>RUBROS</t>
  </si>
  <si>
    <t>TOTAL</t>
  </si>
  <si>
    <t>No.</t>
  </si>
  <si>
    <t>EQUIPO</t>
  </si>
  <si>
    <t>JUSTIFICACIÓN</t>
  </si>
  <si>
    <t>Costo Comercial</t>
  </si>
  <si>
    <t xml:space="preserve"> RECURSOS </t>
  </si>
  <si>
    <t xml:space="preserve"> TOTAL </t>
  </si>
  <si>
    <t xml:space="preserve"> Especie </t>
  </si>
  <si>
    <t xml:space="preserve"> Efectivo </t>
  </si>
  <si>
    <t>TOTALES</t>
  </si>
  <si>
    <t>COLCIENCIAS</t>
  </si>
  <si>
    <t>ÍTEM</t>
  </si>
  <si>
    <t>RECURSOS</t>
  </si>
  <si>
    <t>FINANCIACIÓN</t>
  </si>
  <si>
    <t>Especie</t>
  </si>
  <si>
    <t>Efectivo</t>
  </si>
  <si>
    <t xml:space="preserve">INFORMACIÓN GENERAL </t>
  </si>
  <si>
    <t>INFORMACIÓN FINANCIERA</t>
  </si>
  <si>
    <t>Nombre completo</t>
  </si>
  <si>
    <t>Rol</t>
  </si>
  <si>
    <t>Descripción de la Función o Actividad</t>
  </si>
  <si>
    <t>Entidad Financiadora</t>
  </si>
  <si>
    <t>Tipo de Financiación</t>
  </si>
  <si>
    <t>Tiempo de dedicación H/Semana</t>
  </si>
  <si>
    <t>Meses de Vinculación</t>
  </si>
  <si>
    <t>Valor Hora ($)</t>
  </si>
  <si>
    <t>Valor Mes($)</t>
  </si>
  <si>
    <t>UIS</t>
  </si>
  <si>
    <t>FINANCIACION COLCIENCIAS</t>
  </si>
  <si>
    <t xml:space="preserve"> FINANCIACIÓN COLCIENCIAS </t>
  </si>
  <si>
    <t>Formación</t>
  </si>
  <si>
    <t>Profesional apoyo investigacion</t>
  </si>
  <si>
    <t>Director del Proyecto</t>
  </si>
  <si>
    <t>Coinvestigador</t>
  </si>
  <si>
    <t>PhD.</t>
  </si>
  <si>
    <t>Estudiante de Maestría apoyo investigacion</t>
  </si>
  <si>
    <t>Gastos de Operación</t>
  </si>
  <si>
    <t>Viajes y viaticos</t>
  </si>
  <si>
    <t>SUBTOTAL</t>
  </si>
  <si>
    <t>Seguimiento y evaluación</t>
  </si>
  <si>
    <t>Equipos</t>
  </si>
  <si>
    <t>Personal cientifico</t>
  </si>
  <si>
    <t>AÑO 1</t>
  </si>
  <si>
    <t>AÑO 2</t>
  </si>
  <si>
    <t>Salida de campo</t>
  </si>
  <si>
    <t>Inscripciones eventos academicos</t>
  </si>
  <si>
    <t>Dirección, coordinación y ejecución de las actividades relacionadas con el proyecto, respecto al cambio climatico y el impacto en la biodiversidad</t>
  </si>
  <si>
    <t>nn</t>
  </si>
  <si>
    <t>Tabla 1.  EQUIPOS</t>
  </si>
  <si>
    <t>Tabla 2.  SALIDAS DE CAMPO</t>
  </si>
  <si>
    <t>Tabla 3.  VIAJES</t>
  </si>
  <si>
    <t>SUBTOTAL 1</t>
  </si>
  <si>
    <t>SUBTOTAL2</t>
  </si>
  <si>
    <t>ENTIDAD ALIADA 1</t>
  </si>
  <si>
    <t>TRM</t>
  </si>
  <si>
    <t>Auxiliar investigacion pregrado</t>
  </si>
  <si>
    <t>Tabla 4.   EVENTOS ACADÉMICOS</t>
  </si>
  <si>
    <t>PUEDEN AGREGAR MÁS ÍTEM MODIFICAR EL DOCUMENTO SEGÚN LOS RUBROS DEL PROYECTO, SEGÚN CANTIDAD DE ENTIDADES ALIADAS, ETC</t>
  </si>
  <si>
    <t>Gastos de Operación (Minciencias) Pueden eliminarnos si no es Convocatoria Minciencias.</t>
  </si>
  <si>
    <t>Seguimiento y evaluación (Minciencias) Pueden eliminarnos si no es Convocatoria Minciencias.</t>
  </si>
  <si>
    <t>EFECTIVO SOLICITADO A LA ENTIDAD FINANCIADORA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</si>
</sst>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(&quot;COP&quot;* #,##0.00_);_(&quot;COP&quot;* \(#,##0.00\);_(&quot;COP&quot;* &quot;-&quot;??_);_(@_)"/>
    <numFmt numFmtId="166" formatCode="_(&quot;$&quot;\ * #,##0_);_(&quot;$&quot;\ * \(#,##0\);_(&quot;$&quot;\ * &quot;-&quot;??_);_(@_)"/>
    <numFmt numFmtId="167" formatCode="[$$-409]#,##0_);\([$$-409]#,##0\)"/>
    <numFmt numFmtId="168" formatCode="[$$-409]#,##0"/>
    <numFmt numFmtId="169" formatCode="[$$-409]#,##0.00"/>
    <numFmt numFmtId="170" formatCode="_-* #,##0\ _€_-;\-* #,##0\ _€_-;_-* &quot;-&quot;??\ _€_-;_-@_-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6"/>
      <color theme="1"/>
      <name val="Arial"/>
      <family val="2"/>
    </font>
    <font>
      <sz val="10"/>
      <name val="Calibri"/>
      <family val="2"/>
      <scheme val="minor"/>
    </font>
    <font>
      <b/>
      <sz val="16"/>
      <color theme="1"/>
      <name val="Arial"/>
      <family val="2"/>
    </font>
    <font>
      <sz val="9"/>
      <color indexed="81"/>
      <name val="Tahoma"/>
    </font>
    <font>
      <b/>
      <sz val="9"/>
      <color indexed="81"/>
      <name val="Tahoma"/>
    </font>
    <font>
      <b/>
      <sz val="16"/>
      <color rgb="FFFF0000"/>
      <name val="Calibri"/>
      <family val="2"/>
      <scheme val="minor"/>
    </font>
    <font>
      <b/>
      <sz val="12"/>
      <color rgb="FF000000"/>
      <name val="Humanst521 BT"/>
      <family val="2"/>
    </font>
    <font>
      <b/>
      <sz val="12"/>
      <name val="Humanst521 BT"/>
      <family val="2"/>
    </font>
    <font>
      <sz val="12"/>
      <color theme="1"/>
      <name val="Humanst521 BT"/>
      <family val="2"/>
    </font>
    <font>
      <sz val="12"/>
      <color rgb="FF000000"/>
      <name val="Humanst521 BT"/>
      <family val="2"/>
    </font>
    <font>
      <b/>
      <sz val="12"/>
      <color theme="1"/>
      <name val="Humanst521 BT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0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0" fillId="0" borderId="0" xfId="0" applyFont="1" applyAlignment="1">
      <alignment horizontal="left" vertical="center"/>
    </xf>
    <xf numFmtId="168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center"/>
    </xf>
    <xf numFmtId="169" fontId="0" fillId="0" borderId="0" xfId="0" applyNumberFormat="1" applyFont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167" fontId="14" fillId="0" borderId="0" xfId="0" applyNumberFormat="1" applyFont="1" applyBorder="1" applyAlignment="1">
      <alignment horizontal="center" vertical="center"/>
    </xf>
    <xf numFmtId="44" fontId="14" fillId="0" borderId="0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 wrapText="1"/>
    </xf>
    <xf numFmtId="2" fontId="0" fillId="0" borderId="0" xfId="202" applyNumberFormat="1" applyFont="1" applyAlignment="1">
      <alignment horizontal="right" vertical="center"/>
    </xf>
    <xf numFmtId="3" fontId="8" fillId="7" borderId="1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6" fillId="0" borderId="0" xfId="0" applyFont="1" applyFill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170" fontId="13" fillId="4" borderId="1" xfId="159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8" fillId="0" borderId="3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left" vertical="center" wrapText="1"/>
    </xf>
    <xf numFmtId="3" fontId="8" fillId="7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168" fontId="15" fillId="0" borderId="1" xfId="0" applyNumberFormat="1" applyFont="1" applyFill="1" applyBorder="1"/>
    <xf numFmtId="164" fontId="13" fillId="4" borderId="1" xfId="159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3" fontId="17" fillId="3" borderId="1" xfId="0" applyNumberFormat="1" applyFont="1" applyFill="1" applyBorder="1" applyAlignment="1" applyProtection="1">
      <alignment horizontal="center" vertical="center"/>
      <protection locked="0"/>
    </xf>
    <xf numFmtId="3" fontId="17" fillId="3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  <xf numFmtId="3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 applyProtection="1">
      <alignment horizontal="center" vertical="center"/>
      <protection locked="0"/>
    </xf>
    <xf numFmtId="3" fontId="17" fillId="6" borderId="1" xfId="0" applyNumberFormat="1" applyFont="1" applyFill="1" applyBorder="1" applyAlignment="1">
      <alignment horizontal="center" vertical="center"/>
    </xf>
    <xf numFmtId="166" fontId="16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166" fontId="26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7" fillId="4" borderId="1" xfId="0" applyFont="1" applyFill="1" applyBorder="1" applyAlignment="1">
      <alignment horizontal="left" vertical="center" wrapText="1"/>
    </xf>
    <xf numFmtId="3" fontId="28" fillId="4" borderId="1" xfId="0" applyNumberFormat="1" applyFont="1" applyFill="1" applyBorder="1" applyAlignment="1">
      <alignment horizontal="center" vertical="center" wrapText="1"/>
    </xf>
    <xf numFmtId="3" fontId="27" fillId="4" borderId="1" xfId="0" applyNumberFormat="1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left" vertical="center" wrapText="1"/>
    </xf>
    <xf numFmtId="3" fontId="25" fillId="5" borderId="1" xfId="0" applyNumberFormat="1" applyFont="1" applyFill="1" applyBorder="1" applyAlignment="1">
      <alignment horizontal="center" vertical="center" wrapText="1"/>
    </xf>
    <xf numFmtId="3" fontId="27" fillId="5" borderId="1" xfId="0" applyNumberFormat="1" applyFont="1" applyFill="1" applyBorder="1" applyAlignment="1">
      <alignment horizontal="center" vertical="center" wrapText="1"/>
    </xf>
    <xf numFmtId="3" fontId="28" fillId="5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69" fontId="27" fillId="0" borderId="0" xfId="0" applyNumberFormat="1" applyFont="1" applyAlignment="1">
      <alignment horizontal="left" vertical="center"/>
    </xf>
    <xf numFmtId="2" fontId="27" fillId="0" borderId="0" xfId="202" applyNumberFormat="1" applyFont="1" applyAlignment="1">
      <alignment horizontal="right" vertical="center"/>
    </xf>
    <xf numFmtId="3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69" fontId="27" fillId="8" borderId="0" xfId="0" applyNumberFormat="1" applyFont="1" applyFill="1" applyAlignment="1">
      <alignment horizontal="left" vertical="center"/>
    </xf>
    <xf numFmtId="9" fontId="27" fillId="0" borderId="0" xfId="202" applyFont="1" applyAlignment="1">
      <alignment horizontal="left" vertical="center"/>
    </xf>
    <xf numFmtId="3" fontId="29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166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center" vertical="center"/>
    </xf>
    <xf numFmtId="165" fontId="6" fillId="5" borderId="1" xfId="1" applyFont="1" applyFill="1" applyBorder="1" applyAlignment="1">
      <alignment horizontal="center" vertical="center"/>
    </xf>
    <xf numFmtId="166" fontId="16" fillId="5" borderId="1" xfId="0" applyNumberFormat="1" applyFont="1" applyFill="1" applyBorder="1" applyAlignment="1" applyProtection="1">
      <alignment horizontal="center" vertical="center" wrapText="1"/>
      <protection hidden="1"/>
    </xf>
    <xf numFmtId="166" fontId="20" fillId="9" borderId="1" xfId="0" applyNumberFormat="1" applyFont="1" applyFill="1" applyBorder="1" applyAlignment="1" applyProtection="1">
      <alignment horizontal="center" vertical="center"/>
      <protection hidden="1"/>
    </xf>
    <xf numFmtId="166" fontId="16" fillId="9" borderId="1" xfId="0" applyNumberFormat="1" applyFont="1" applyFill="1" applyBorder="1" applyAlignment="1" applyProtection="1">
      <alignment horizontal="center" vertical="center"/>
      <protection hidden="1"/>
    </xf>
    <xf numFmtId="166" fontId="6" fillId="4" borderId="1" xfId="1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166" fontId="14" fillId="5" borderId="1" xfId="0" applyNumberFormat="1" applyFont="1" applyFill="1" applyBorder="1" applyAlignment="1">
      <alignment horizontal="center" vertical="center"/>
    </xf>
    <xf numFmtId="44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166" fontId="26" fillId="9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6" fontId="20" fillId="2" borderId="17" xfId="0" applyNumberFormat="1" applyFont="1" applyFill="1" applyBorder="1" applyAlignment="1" applyProtection="1">
      <alignment horizontal="center" vertical="center"/>
      <protection hidden="1"/>
    </xf>
    <xf numFmtId="166" fontId="20" fillId="2" borderId="15" xfId="0" applyNumberFormat="1" applyFont="1" applyFill="1" applyBorder="1" applyAlignment="1" applyProtection="1">
      <alignment horizontal="center" vertical="center"/>
      <protection hidden="1"/>
    </xf>
  </cellXfs>
  <cellStyles count="203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Millares" xfId="159" builtinId="3"/>
    <cellStyle name="Moneda" xfId="1" builtinId="4"/>
    <cellStyle name="Normal" xfId="0" builtinId="0"/>
    <cellStyle name="Porcentaje" xfId="20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uri\Documents\Microsoft%20User%20Data\Office%202011%20AutoRecovery\FormularioRegPropuestasFinanInt%20_REVISADA%20MOA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Tabla 1. Personal"/>
      <sheetName val="Tablas Presupuesto Detallado"/>
      <sheetName val="Tabla Presupuesto Global"/>
      <sheetName val="Hoja1"/>
      <sheetName val="List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2">
          <cell r="A22" t="str">
            <v>Asesor</v>
          </cell>
        </row>
        <row r="23">
          <cell r="A23" t="str">
            <v>Coinvestigador</v>
          </cell>
        </row>
        <row r="24">
          <cell r="A24" t="str">
            <v>Estudiante Doctorado</v>
          </cell>
        </row>
        <row r="25">
          <cell r="A25" t="str">
            <v>Estudiante Maestría</v>
          </cell>
        </row>
        <row r="26">
          <cell r="A26" t="str">
            <v>Estudiante Especialización</v>
          </cell>
        </row>
        <row r="27">
          <cell r="A27" t="str">
            <v>Estudiante Pregrado</v>
          </cell>
        </row>
        <row r="28">
          <cell r="A28" t="str">
            <v>Auxiliar de Investigación</v>
          </cell>
        </row>
        <row r="29">
          <cell r="A29" t="str">
            <v>Técnico</v>
          </cell>
        </row>
        <row r="30">
          <cell r="A30" t="str">
            <v>Profesional</v>
          </cell>
        </row>
        <row r="31">
          <cell r="A31" t="str">
            <v>Otro</v>
          </cell>
        </row>
        <row r="39">
          <cell r="A39" t="str">
            <v>UIS</v>
          </cell>
        </row>
        <row r="40">
          <cell r="A40" t="str">
            <v>VIE</v>
          </cell>
        </row>
        <row r="41">
          <cell r="A41" t="str">
            <v>OTRA(S) INSTITUCIÓN(ES)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130" zoomScaleNormal="130" zoomScalePageLayoutView="150" workbookViewId="0">
      <selection activeCell="L8" sqref="L8"/>
    </sheetView>
  </sheetViews>
  <sheetFormatPr baseColWidth="10" defaultColWidth="10.75" defaultRowHeight="12.75" x14ac:dyDescent="0.2"/>
  <cols>
    <col min="1" max="1" width="2.75" style="1" customWidth="1"/>
    <col min="2" max="2" width="11.25" style="1" customWidth="1"/>
    <col min="3" max="3" width="8.875" style="1" customWidth="1"/>
    <col min="4" max="4" width="14" style="1" customWidth="1"/>
    <col min="5" max="5" width="23.625" style="1" customWidth="1"/>
    <col min="6" max="6" width="8.25" style="1" customWidth="1"/>
    <col min="7" max="7" width="7" style="1" customWidth="1"/>
    <col min="8" max="8" width="6.75" style="1" customWidth="1"/>
    <col min="9" max="9" width="7.375" style="1" bestFit="1" customWidth="1"/>
    <col min="10" max="10" width="7.375" style="1" customWidth="1"/>
    <col min="11" max="11" width="6.625" style="1" bestFit="1" customWidth="1"/>
    <col min="12" max="12" width="10.875" style="1" bestFit="1" customWidth="1"/>
    <col min="13" max="13" width="10.875" style="1" customWidth="1"/>
    <col min="14" max="14" width="7.5" style="1" customWidth="1"/>
    <col min="15" max="15" width="10.5" style="1" customWidth="1"/>
    <col min="16" max="16" width="8.25" style="1" customWidth="1"/>
    <col min="17" max="17" width="11.25" style="1" customWidth="1"/>
    <col min="18" max="16384" width="10.75" style="1"/>
  </cols>
  <sheetData>
    <row r="1" spans="1:17" ht="16.899999999999999" customHeight="1" x14ac:dyDescent="0.2">
      <c r="A1" s="67" t="s">
        <v>17</v>
      </c>
      <c r="B1" s="67"/>
      <c r="C1" s="67"/>
      <c r="D1" s="67"/>
      <c r="E1" s="67"/>
      <c r="F1" s="67" t="s">
        <v>18</v>
      </c>
      <c r="G1" s="67"/>
      <c r="H1" s="67"/>
      <c r="I1" s="67"/>
      <c r="J1" s="67"/>
      <c r="K1" s="67" t="s">
        <v>14</v>
      </c>
      <c r="L1" s="67"/>
      <c r="M1" s="67"/>
      <c r="N1" s="67"/>
      <c r="O1" s="67"/>
      <c r="P1" s="67"/>
      <c r="Q1" s="67"/>
    </row>
    <row r="2" spans="1:17" ht="19.899999999999999" customHeight="1" x14ac:dyDescent="0.2">
      <c r="A2" s="69" t="s">
        <v>2</v>
      </c>
      <c r="B2" s="67" t="s">
        <v>19</v>
      </c>
      <c r="C2" s="67" t="s">
        <v>20</v>
      </c>
      <c r="D2" s="67" t="s">
        <v>31</v>
      </c>
      <c r="E2" s="67" t="s">
        <v>21</v>
      </c>
      <c r="F2" s="67" t="s">
        <v>22</v>
      </c>
      <c r="G2" s="67" t="s">
        <v>23</v>
      </c>
      <c r="H2" s="67" t="s">
        <v>24</v>
      </c>
      <c r="I2" s="67" t="s">
        <v>25</v>
      </c>
      <c r="J2" s="67" t="s">
        <v>26</v>
      </c>
      <c r="K2" s="67" t="s">
        <v>27</v>
      </c>
      <c r="L2" s="35" t="s">
        <v>11</v>
      </c>
      <c r="M2" s="67" t="s">
        <v>28</v>
      </c>
      <c r="N2" s="67"/>
      <c r="O2" s="67" t="s">
        <v>54</v>
      </c>
      <c r="P2" s="67"/>
      <c r="Q2" s="35" t="s">
        <v>1</v>
      </c>
    </row>
    <row r="3" spans="1:17" ht="13.9" customHeight="1" x14ac:dyDescent="0.2">
      <c r="A3" s="69"/>
      <c r="B3" s="67"/>
      <c r="C3" s="67"/>
      <c r="D3" s="67"/>
      <c r="E3" s="67"/>
      <c r="F3" s="67"/>
      <c r="G3" s="67"/>
      <c r="H3" s="67"/>
      <c r="I3" s="67"/>
      <c r="J3" s="67"/>
      <c r="K3" s="67"/>
      <c r="L3" s="35" t="s">
        <v>16</v>
      </c>
      <c r="M3" s="35" t="s">
        <v>15</v>
      </c>
      <c r="N3" s="35" t="s">
        <v>16</v>
      </c>
      <c r="O3" s="35" t="s">
        <v>15</v>
      </c>
      <c r="P3" s="35" t="s">
        <v>16</v>
      </c>
      <c r="Q3" s="35"/>
    </row>
    <row r="4" spans="1:17" ht="35.450000000000003" customHeight="1" x14ac:dyDescent="0.2">
      <c r="A4" s="20">
        <v>1</v>
      </c>
      <c r="B4" s="20" t="s">
        <v>48</v>
      </c>
      <c r="C4" s="20" t="s">
        <v>33</v>
      </c>
      <c r="D4" s="20" t="s">
        <v>35</v>
      </c>
      <c r="E4" s="21" t="s">
        <v>47</v>
      </c>
      <c r="F4" s="22" t="s">
        <v>28</v>
      </c>
      <c r="G4" s="22" t="s">
        <v>15</v>
      </c>
      <c r="H4" s="20">
        <v>3</v>
      </c>
      <c r="I4" s="20">
        <v>24</v>
      </c>
      <c r="J4" s="23">
        <v>305000</v>
      </c>
      <c r="K4" s="23">
        <f>H4*4*J4</f>
        <v>3660000</v>
      </c>
      <c r="L4" s="23"/>
      <c r="M4" s="23">
        <f>($K4*$I4)</f>
        <v>87840000</v>
      </c>
      <c r="N4" s="23"/>
      <c r="O4" s="23"/>
      <c r="P4" s="23"/>
      <c r="Q4" s="34">
        <f t="shared" ref="Q4:Q11" si="0">+SUM(L4:P4)</f>
        <v>87840000</v>
      </c>
    </row>
    <row r="5" spans="1:17" x14ac:dyDescent="0.2">
      <c r="A5" s="20">
        <v>2</v>
      </c>
      <c r="B5" s="20" t="s">
        <v>48</v>
      </c>
      <c r="C5" s="20" t="s">
        <v>34</v>
      </c>
      <c r="D5" s="20" t="s">
        <v>35</v>
      </c>
      <c r="E5" s="21"/>
      <c r="F5" s="22" t="s">
        <v>28</v>
      </c>
      <c r="G5" s="22" t="s">
        <v>15</v>
      </c>
      <c r="H5" s="20">
        <v>3</v>
      </c>
      <c r="I5" s="20">
        <v>24</v>
      </c>
      <c r="J5" s="23">
        <v>305000</v>
      </c>
      <c r="K5" s="23">
        <f t="shared" ref="K5:K11" si="1">H5*4*J5</f>
        <v>3660000</v>
      </c>
      <c r="L5" s="23"/>
      <c r="M5" s="23">
        <f>($K5*$I5)</f>
        <v>87840000</v>
      </c>
      <c r="N5" s="23"/>
      <c r="O5" s="23"/>
      <c r="P5" s="23"/>
      <c r="Q5" s="34">
        <f t="shared" si="0"/>
        <v>87840000</v>
      </c>
    </row>
    <row r="6" spans="1:17" x14ac:dyDescent="0.2">
      <c r="A6" s="20">
        <v>3</v>
      </c>
      <c r="B6" s="20" t="s">
        <v>48</v>
      </c>
      <c r="C6" s="20" t="s">
        <v>34</v>
      </c>
      <c r="D6" s="20" t="s">
        <v>35</v>
      </c>
      <c r="E6" s="21"/>
      <c r="F6" s="20" t="s">
        <v>28</v>
      </c>
      <c r="G6" s="20" t="s">
        <v>15</v>
      </c>
      <c r="H6" s="20">
        <v>3</v>
      </c>
      <c r="I6" s="20">
        <v>24</v>
      </c>
      <c r="J6" s="23">
        <v>305000</v>
      </c>
      <c r="K6" s="23">
        <f t="shared" ref="K6" si="2">H6*4*J6</f>
        <v>3660000</v>
      </c>
      <c r="L6" s="23"/>
      <c r="M6" s="23">
        <f>($K6*$I6)</f>
        <v>87840000</v>
      </c>
      <c r="N6" s="23"/>
      <c r="O6" s="23"/>
      <c r="P6" s="23"/>
      <c r="Q6" s="34">
        <f t="shared" si="0"/>
        <v>87840000</v>
      </c>
    </row>
    <row r="7" spans="1:17" x14ac:dyDescent="0.2">
      <c r="A7" s="20">
        <v>4</v>
      </c>
      <c r="B7" s="20" t="s">
        <v>48</v>
      </c>
      <c r="C7" s="20" t="s">
        <v>34</v>
      </c>
      <c r="D7" s="20"/>
      <c r="E7" s="21"/>
      <c r="F7" s="20"/>
      <c r="G7" s="20" t="s">
        <v>15</v>
      </c>
      <c r="H7" s="20">
        <v>4</v>
      </c>
      <c r="I7" s="20">
        <v>16</v>
      </c>
      <c r="J7" s="23">
        <v>167000</v>
      </c>
      <c r="K7" s="23">
        <f>H7*4*J7</f>
        <v>2672000</v>
      </c>
      <c r="L7" s="23">
        <v>0</v>
      </c>
      <c r="M7" s="23"/>
      <c r="N7" s="23"/>
      <c r="O7" s="23">
        <f>($K7*$I7)</f>
        <v>42752000</v>
      </c>
      <c r="P7" s="23"/>
      <c r="Q7" s="34">
        <f t="shared" si="0"/>
        <v>42752000</v>
      </c>
    </row>
    <row r="8" spans="1:17" ht="24.75" x14ac:dyDescent="0.2">
      <c r="A8" s="20">
        <v>5</v>
      </c>
      <c r="B8" s="20" t="s">
        <v>48</v>
      </c>
      <c r="C8" s="20" t="s">
        <v>32</v>
      </c>
      <c r="D8" s="20"/>
      <c r="E8" s="24"/>
      <c r="F8" s="20"/>
      <c r="G8" s="22" t="s">
        <v>15</v>
      </c>
      <c r="H8" s="20">
        <v>19</v>
      </c>
      <c r="I8" s="20">
        <v>20</v>
      </c>
      <c r="J8" s="23">
        <v>15000</v>
      </c>
      <c r="K8" s="23">
        <f>H8*4*J8</f>
        <v>1140000</v>
      </c>
      <c r="L8" s="23">
        <f t="shared" ref="L8:L9" si="3">K8*I8</f>
        <v>22800000</v>
      </c>
      <c r="M8" s="23"/>
      <c r="N8" s="23"/>
      <c r="O8" s="23"/>
      <c r="P8" s="23"/>
      <c r="Q8" s="34">
        <f t="shared" si="0"/>
        <v>22800000</v>
      </c>
    </row>
    <row r="9" spans="1:17" ht="24.75" x14ac:dyDescent="0.2">
      <c r="A9" s="20">
        <v>6</v>
      </c>
      <c r="B9" s="20" t="s">
        <v>48</v>
      </c>
      <c r="C9" s="22" t="s">
        <v>36</v>
      </c>
      <c r="D9" s="20"/>
      <c r="E9" s="24"/>
      <c r="F9" s="20"/>
      <c r="G9" s="20" t="s">
        <v>16</v>
      </c>
      <c r="H9" s="20">
        <v>19</v>
      </c>
      <c r="I9" s="20">
        <v>20</v>
      </c>
      <c r="J9" s="23">
        <f>2400000/160</f>
        <v>15000</v>
      </c>
      <c r="K9" s="23">
        <f t="shared" si="1"/>
        <v>1140000</v>
      </c>
      <c r="L9" s="23">
        <f t="shared" si="3"/>
        <v>22800000</v>
      </c>
      <c r="M9" s="23"/>
      <c r="N9" s="23"/>
      <c r="O9" s="23"/>
      <c r="P9" s="23"/>
      <c r="Q9" s="34">
        <f t="shared" si="0"/>
        <v>22800000</v>
      </c>
    </row>
    <row r="10" spans="1:17" ht="24.75" x14ac:dyDescent="0.2">
      <c r="A10" s="20">
        <v>7</v>
      </c>
      <c r="B10" s="20" t="s">
        <v>48</v>
      </c>
      <c r="C10" s="22" t="s">
        <v>36</v>
      </c>
      <c r="D10" s="20"/>
      <c r="E10" s="24"/>
      <c r="F10" s="20"/>
      <c r="G10" s="20" t="s">
        <v>16</v>
      </c>
      <c r="H10" s="20">
        <v>20</v>
      </c>
      <c r="I10" s="20">
        <v>20</v>
      </c>
      <c r="J10" s="23">
        <f>2400000/160</f>
        <v>15000</v>
      </c>
      <c r="K10" s="23">
        <f t="shared" ref="K10" si="4">H10*4*J10</f>
        <v>1200000</v>
      </c>
      <c r="L10" s="23">
        <f t="shared" ref="L10" si="5">K10*I10</f>
        <v>24000000</v>
      </c>
      <c r="M10" s="23"/>
      <c r="N10" s="23"/>
      <c r="O10" s="23"/>
      <c r="P10" s="23"/>
      <c r="Q10" s="34">
        <f t="shared" si="0"/>
        <v>24000000</v>
      </c>
    </row>
    <row r="11" spans="1:17" s="19" customFormat="1" ht="30" customHeight="1" x14ac:dyDescent="0.2">
      <c r="A11" s="20">
        <v>8</v>
      </c>
      <c r="B11" s="20" t="s">
        <v>48</v>
      </c>
      <c r="C11" s="20" t="s">
        <v>56</v>
      </c>
      <c r="D11" s="20"/>
      <c r="E11" s="24"/>
      <c r="F11" s="20"/>
      <c r="G11" s="20" t="s">
        <v>16</v>
      </c>
      <c r="H11" s="20">
        <v>30</v>
      </c>
      <c r="I11" s="20">
        <v>22</v>
      </c>
      <c r="J11" s="23">
        <f>877803/120</f>
        <v>7315.0249999999996</v>
      </c>
      <c r="K11" s="23">
        <f t="shared" si="1"/>
        <v>877803</v>
      </c>
      <c r="L11" s="23">
        <f>K11*I11</f>
        <v>19311666</v>
      </c>
      <c r="M11" s="23"/>
      <c r="N11" s="20"/>
      <c r="O11" s="20"/>
      <c r="P11" s="20"/>
      <c r="Q11" s="34">
        <f t="shared" si="0"/>
        <v>19311666</v>
      </c>
    </row>
    <row r="12" spans="1:17" ht="16.5" customHeight="1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33">
        <f t="shared" ref="L12:Q12" si="6">SUM(L4:L11)</f>
        <v>88911666</v>
      </c>
      <c r="M12" s="33">
        <f t="shared" si="6"/>
        <v>263520000</v>
      </c>
      <c r="N12" s="33">
        <f t="shared" si="6"/>
        <v>0</v>
      </c>
      <c r="O12" s="33">
        <f t="shared" si="6"/>
        <v>42752000</v>
      </c>
      <c r="P12" s="33">
        <f t="shared" si="6"/>
        <v>0</v>
      </c>
      <c r="Q12" s="33">
        <f t="shared" si="6"/>
        <v>395183666</v>
      </c>
    </row>
    <row r="18" ht="15" customHeight="1" x14ac:dyDescent="0.2"/>
    <row r="19" ht="16.149999999999999" customHeight="1" x14ac:dyDescent="0.2"/>
  </sheetData>
  <dataConsolidate/>
  <mergeCells count="17">
    <mergeCell ref="A12:K12"/>
    <mergeCell ref="A1:E1"/>
    <mergeCell ref="A2:A3"/>
    <mergeCell ref="K1:Q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N2"/>
    <mergeCell ref="O2:P2"/>
    <mergeCell ref="F1:J1"/>
  </mergeCells>
  <phoneticPr fontId="10" type="noConversion"/>
  <pageMargins left="0.39" right="0.17" top="0.98425196850393704" bottom="0.98425196850393704" header="0.51181102362204722" footer="0.51181102362204722"/>
  <pageSetup scale="73" orientation="landscape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37"/>
  <sheetViews>
    <sheetView zoomScale="115" zoomScaleNormal="115" zoomScalePageLayoutView="115" workbookViewId="0">
      <selection activeCell="L21" sqref="L21"/>
    </sheetView>
  </sheetViews>
  <sheetFormatPr baseColWidth="10" defaultColWidth="10.75" defaultRowHeight="12.75" x14ac:dyDescent="0.2"/>
  <cols>
    <col min="1" max="1" width="5.25" style="1" customWidth="1"/>
    <col min="2" max="2" width="19.75" style="1" customWidth="1"/>
    <col min="3" max="3" width="44.75" style="1" customWidth="1"/>
    <col min="4" max="4" width="11.75" style="1" bestFit="1" customWidth="1"/>
    <col min="5" max="6" width="12.375" style="1" customWidth="1"/>
    <col min="7" max="7" width="10.625" style="1" customWidth="1"/>
    <col min="8" max="8" width="10.125" style="1" customWidth="1"/>
    <col min="9" max="9" width="10.5" style="1" customWidth="1"/>
    <col min="10" max="10" width="14.5" style="5" customWidth="1"/>
    <col min="11" max="11" width="15.25" style="1" bestFit="1" customWidth="1"/>
    <col min="12" max="16384" width="10.75" style="1"/>
  </cols>
  <sheetData>
    <row r="3" spans="1:10" x14ac:dyDescent="0.2">
      <c r="A3" s="72" t="s">
        <v>49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x14ac:dyDescent="0.2">
      <c r="A4" s="82" t="s">
        <v>2</v>
      </c>
      <c r="B4" s="82" t="s">
        <v>3</v>
      </c>
      <c r="C4" s="83" t="s">
        <v>4</v>
      </c>
      <c r="D4" s="83" t="s">
        <v>5</v>
      </c>
      <c r="E4" s="84" t="s">
        <v>6</v>
      </c>
      <c r="F4" s="84"/>
      <c r="G4" s="84"/>
      <c r="H4" s="84"/>
      <c r="I4" s="84"/>
      <c r="J4" s="85" t="s">
        <v>7</v>
      </c>
    </row>
    <row r="5" spans="1:10" ht="16.149999999999999" customHeight="1" x14ac:dyDescent="0.2">
      <c r="A5" s="82"/>
      <c r="B5" s="82"/>
      <c r="C5" s="83"/>
      <c r="D5" s="83"/>
      <c r="E5" s="77" t="s">
        <v>30</v>
      </c>
      <c r="F5" s="79" t="s">
        <v>28</v>
      </c>
      <c r="G5" s="79"/>
      <c r="H5" s="79" t="s">
        <v>54</v>
      </c>
      <c r="I5" s="79"/>
      <c r="J5" s="85"/>
    </row>
    <row r="6" spans="1:10" x14ac:dyDescent="0.2">
      <c r="A6" s="82"/>
      <c r="B6" s="82"/>
      <c r="C6" s="83"/>
      <c r="D6" s="83"/>
      <c r="E6" s="77"/>
      <c r="F6" s="48" t="s">
        <v>8</v>
      </c>
      <c r="G6" s="48" t="s">
        <v>9</v>
      </c>
      <c r="H6" s="48" t="s">
        <v>8</v>
      </c>
      <c r="I6" s="48" t="s">
        <v>9</v>
      </c>
      <c r="J6" s="85"/>
    </row>
    <row r="7" spans="1:10" x14ac:dyDescent="0.2">
      <c r="A7" s="49">
        <v>1</v>
      </c>
      <c r="B7" s="36"/>
      <c r="C7" s="37"/>
      <c r="D7" s="38"/>
      <c r="E7" s="38"/>
      <c r="F7" s="38"/>
      <c r="G7" s="38"/>
      <c r="H7" s="38"/>
      <c r="I7" s="38"/>
      <c r="J7" s="39"/>
    </row>
    <row r="8" spans="1:10" x14ac:dyDescent="0.2">
      <c r="A8" s="49">
        <v>2</v>
      </c>
      <c r="B8" s="36"/>
      <c r="C8" s="37"/>
      <c r="D8" s="38"/>
      <c r="E8" s="38"/>
      <c r="F8" s="38"/>
      <c r="G8" s="38"/>
      <c r="H8" s="38"/>
      <c r="I8" s="38"/>
      <c r="J8" s="39"/>
    </row>
    <row r="9" spans="1:10" x14ac:dyDescent="0.2">
      <c r="A9" s="49">
        <v>3</v>
      </c>
      <c r="B9" s="37"/>
      <c r="C9" s="37"/>
      <c r="D9" s="38"/>
      <c r="E9" s="38"/>
      <c r="F9" s="38"/>
      <c r="G9" s="38"/>
      <c r="H9" s="38"/>
      <c r="I9" s="38"/>
      <c r="J9" s="39"/>
    </row>
    <row r="10" spans="1:10" ht="15" customHeight="1" x14ac:dyDescent="0.2">
      <c r="A10" s="86" t="s">
        <v>10</v>
      </c>
      <c r="B10" s="86"/>
      <c r="C10" s="86"/>
      <c r="D10" s="86"/>
      <c r="E10" s="40">
        <f t="shared" ref="E10:J10" si="0">SUM(E7:E9)</f>
        <v>0</v>
      </c>
      <c r="F10" s="40">
        <f t="shared" si="0"/>
        <v>0</v>
      </c>
      <c r="G10" s="40">
        <f t="shared" si="0"/>
        <v>0</v>
      </c>
      <c r="H10" s="41">
        <f t="shared" si="0"/>
        <v>0</v>
      </c>
      <c r="I10" s="41">
        <f t="shared" si="0"/>
        <v>0</v>
      </c>
      <c r="J10" s="42">
        <f t="shared" si="0"/>
        <v>0</v>
      </c>
    </row>
    <row r="11" spans="1:10" ht="15" customHeight="1" x14ac:dyDescent="0.2">
      <c r="A11" s="10"/>
      <c r="B11" s="10"/>
      <c r="C11" s="10"/>
      <c r="D11" s="10"/>
      <c r="E11" s="11"/>
      <c r="F11" s="11"/>
      <c r="G11" s="11"/>
      <c r="H11" s="11"/>
      <c r="I11" s="11"/>
      <c r="J11" s="12"/>
    </row>
    <row r="12" spans="1:10" ht="15" customHeight="1" x14ac:dyDescent="0.2">
      <c r="A12" s="72" t="s">
        <v>50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15" customHeight="1" x14ac:dyDescent="0.2">
      <c r="A13" s="73" t="s">
        <v>2</v>
      </c>
      <c r="B13" s="73" t="s">
        <v>12</v>
      </c>
      <c r="C13" s="74" t="s">
        <v>4</v>
      </c>
      <c r="D13" s="74"/>
      <c r="E13" s="75" t="s">
        <v>13</v>
      </c>
      <c r="F13" s="75"/>
      <c r="G13" s="75"/>
      <c r="H13" s="75"/>
      <c r="I13" s="75"/>
      <c r="J13" s="76" t="s">
        <v>1</v>
      </c>
    </row>
    <row r="14" spans="1:10" ht="15" customHeight="1" x14ac:dyDescent="0.2">
      <c r="A14" s="73"/>
      <c r="B14" s="73"/>
      <c r="C14" s="74"/>
      <c r="D14" s="74"/>
      <c r="E14" s="77" t="s">
        <v>30</v>
      </c>
      <c r="F14" s="78" t="s">
        <v>28</v>
      </c>
      <c r="G14" s="79"/>
      <c r="H14" s="79" t="s">
        <v>54</v>
      </c>
      <c r="I14" s="79"/>
      <c r="J14" s="76"/>
    </row>
    <row r="15" spans="1:10" ht="15" customHeight="1" x14ac:dyDescent="0.2">
      <c r="A15" s="73"/>
      <c r="B15" s="73"/>
      <c r="C15" s="74"/>
      <c r="D15" s="74"/>
      <c r="E15" s="77"/>
      <c r="F15" s="48" t="s">
        <v>8</v>
      </c>
      <c r="G15" s="48" t="s">
        <v>9</v>
      </c>
      <c r="H15" s="48" t="s">
        <v>8</v>
      </c>
      <c r="I15" s="48" t="s">
        <v>9</v>
      </c>
      <c r="J15" s="76"/>
    </row>
    <row r="16" spans="1:10" ht="45" customHeight="1" x14ac:dyDescent="0.2">
      <c r="A16" s="45">
        <v>1</v>
      </c>
      <c r="B16" s="43"/>
      <c r="C16" s="80"/>
      <c r="D16" s="80"/>
      <c r="E16" s="38"/>
      <c r="F16" s="38"/>
      <c r="G16" s="38"/>
      <c r="H16" s="38"/>
      <c r="I16" s="38"/>
      <c r="J16" s="39"/>
    </row>
    <row r="17" spans="1:10" ht="15" customHeight="1" x14ac:dyDescent="0.2">
      <c r="A17" s="71" t="s">
        <v>10</v>
      </c>
      <c r="B17" s="71"/>
      <c r="C17" s="71"/>
      <c r="D17" s="71"/>
      <c r="E17" s="44">
        <f>SUM(E16:E16)</f>
        <v>0</v>
      </c>
      <c r="F17" s="44"/>
      <c r="G17" s="44"/>
      <c r="H17" s="44"/>
      <c r="I17" s="44"/>
      <c r="J17" s="42">
        <f>SUM(J16:J16)</f>
        <v>0</v>
      </c>
    </row>
    <row r="21" spans="1:10" x14ac:dyDescent="0.2">
      <c r="A21" s="72" t="s">
        <v>51</v>
      </c>
      <c r="B21" s="72"/>
      <c r="C21" s="72"/>
      <c r="D21" s="72"/>
      <c r="E21" s="72"/>
      <c r="F21" s="72"/>
      <c r="G21" s="72"/>
      <c r="H21" s="72"/>
      <c r="I21" s="72"/>
      <c r="J21" s="72"/>
    </row>
    <row r="22" spans="1:10" x14ac:dyDescent="0.2">
      <c r="A22" s="73" t="s">
        <v>2</v>
      </c>
      <c r="B22" s="73" t="s">
        <v>12</v>
      </c>
      <c r="C22" s="74" t="s">
        <v>4</v>
      </c>
      <c r="D22" s="74"/>
      <c r="E22" s="75" t="s">
        <v>13</v>
      </c>
      <c r="F22" s="75"/>
      <c r="G22" s="75"/>
      <c r="H22" s="75"/>
      <c r="I22" s="75"/>
      <c r="J22" s="76" t="s">
        <v>1</v>
      </c>
    </row>
    <row r="23" spans="1:10" ht="12.75" customHeight="1" x14ac:dyDescent="0.2">
      <c r="A23" s="73"/>
      <c r="B23" s="73"/>
      <c r="C23" s="74"/>
      <c r="D23" s="74"/>
      <c r="E23" s="77" t="s">
        <v>30</v>
      </c>
      <c r="F23" s="78" t="s">
        <v>28</v>
      </c>
      <c r="G23" s="79"/>
      <c r="H23" s="79" t="s">
        <v>54</v>
      </c>
      <c r="I23" s="79"/>
      <c r="J23" s="76"/>
    </row>
    <row r="24" spans="1:10" x14ac:dyDescent="0.2">
      <c r="A24" s="73"/>
      <c r="B24" s="73"/>
      <c r="C24" s="74"/>
      <c r="D24" s="74"/>
      <c r="E24" s="77"/>
      <c r="F24" s="48" t="s">
        <v>8</v>
      </c>
      <c r="G24" s="48" t="s">
        <v>9</v>
      </c>
      <c r="H24" s="48" t="s">
        <v>8</v>
      </c>
      <c r="I24" s="48" t="s">
        <v>9</v>
      </c>
      <c r="J24" s="76"/>
    </row>
    <row r="25" spans="1:10" ht="33.75" customHeight="1" x14ac:dyDescent="0.2">
      <c r="A25" s="45">
        <v>1</v>
      </c>
      <c r="B25" s="37"/>
      <c r="C25" s="80"/>
      <c r="D25" s="80"/>
      <c r="E25" s="46"/>
      <c r="F25" s="46"/>
      <c r="G25" s="46"/>
      <c r="H25" s="46"/>
      <c r="I25" s="46"/>
      <c r="J25" s="47"/>
    </row>
    <row r="26" spans="1:10" ht="33.75" customHeight="1" x14ac:dyDescent="0.2">
      <c r="A26" s="45">
        <v>2</v>
      </c>
      <c r="B26" s="37"/>
      <c r="C26" s="70"/>
      <c r="D26" s="70"/>
      <c r="E26" s="46"/>
      <c r="F26" s="46"/>
      <c r="G26" s="46"/>
      <c r="H26" s="46"/>
      <c r="I26" s="46"/>
      <c r="J26" s="47"/>
    </row>
    <row r="27" spans="1:10" x14ac:dyDescent="0.2">
      <c r="A27" s="71" t="s">
        <v>10</v>
      </c>
      <c r="B27" s="71"/>
      <c r="C27" s="71"/>
      <c r="D27" s="71"/>
      <c r="E27" s="44">
        <f>SUM(E25:E26)</f>
        <v>0</v>
      </c>
      <c r="F27" s="44"/>
      <c r="G27" s="44">
        <f>SUM(G25:G26)</f>
        <v>0</v>
      </c>
      <c r="H27" s="44"/>
      <c r="I27" s="44"/>
      <c r="J27" s="42">
        <f>SUM(J25:J26)</f>
        <v>0</v>
      </c>
    </row>
    <row r="29" spans="1:10" x14ac:dyDescent="0.2">
      <c r="A29" s="72" t="s">
        <v>57</v>
      </c>
      <c r="B29" s="72"/>
      <c r="C29" s="72"/>
      <c r="D29" s="72"/>
      <c r="E29" s="72"/>
      <c r="F29" s="72"/>
      <c r="G29" s="72"/>
      <c r="H29" s="72"/>
      <c r="I29" s="72"/>
      <c r="J29" s="72"/>
    </row>
    <row r="30" spans="1:10" x14ac:dyDescent="0.2">
      <c r="A30" s="73" t="s">
        <v>2</v>
      </c>
      <c r="B30" s="73" t="s">
        <v>12</v>
      </c>
      <c r="C30" s="74" t="s">
        <v>4</v>
      </c>
      <c r="D30" s="74"/>
      <c r="E30" s="75" t="s">
        <v>13</v>
      </c>
      <c r="F30" s="75"/>
      <c r="G30" s="75"/>
      <c r="H30" s="75"/>
      <c r="I30" s="75"/>
      <c r="J30" s="76" t="s">
        <v>1</v>
      </c>
    </row>
    <row r="31" spans="1:10" x14ac:dyDescent="0.2">
      <c r="A31" s="73"/>
      <c r="B31" s="73"/>
      <c r="C31" s="74"/>
      <c r="D31" s="74"/>
      <c r="E31" s="77" t="s">
        <v>30</v>
      </c>
      <c r="F31" s="78" t="s">
        <v>28</v>
      </c>
      <c r="G31" s="79"/>
      <c r="H31" s="79" t="s">
        <v>54</v>
      </c>
      <c r="I31" s="79"/>
      <c r="J31" s="76"/>
    </row>
    <row r="32" spans="1:10" x14ac:dyDescent="0.2">
      <c r="A32" s="73"/>
      <c r="B32" s="73"/>
      <c r="C32" s="74"/>
      <c r="D32" s="74"/>
      <c r="E32" s="77"/>
      <c r="F32" s="48" t="s">
        <v>8</v>
      </c>
      <c r="G32" s="48" t="s">
        <v>9</v>
      </c>
      <c r="H32" s="48" t="s">
        <v>8</v>
      </c>
      <c r="I32" s="48" t="s">
        <v>9</v>
      </c>
      <c r="J32" s="76"/>
    </row>
    <row r="33" spans="1:10" x14ac:dyDescent="0.2">
      <c r="A33" s="45">
        <v>1</v>
      </c>
      <c r="B33" s="37"/>
      <c r="C33" s="70"/>
      <c r="D33" s="70"/>
      <c r="E33" s="46"/>
      <c r="F33" s="46"/>
      <c r="G33" s="46"/>
      <c r="H33" s="46"/>
      <c r="I33" s="46"/>
      <c r="J33" s="47"/>
    </row>
    <row r="34" spans="1:10" x14ac:dyDescent="0.2">
      <c r="A34" s="45"/>
      <c r="B34" s="37"/>
      <c r="C34" s="70"/>
      <c r="D34" s="70"/>
      <c r="E34" s="46"/>
      <c r="F34" s="46"/>
      <c r="G34" s="46"/>
      <c r="H34" s="46"/>
      <c r="I34" s="46"/>
      <c r="J34" s="47"/>
    </row>
    <row r="35" spans="1:10" ht="13.9" customHeight="1" x14ac:dyDescent="0.2">
      <c r="A35" s="71" t="s">
        <v>10</v>
      </c>
      <c r="B35" s="71"/>
      <c r="C35" s="71"/>
      <c r="D35" s="71"/>
      <c r="E35" s="44">
        <f>SUM(E33:E34)</f>
        <v>0</v>
      </c>
      <c r="F35" s="44"/>
      <c r="G35" s="44">
        <f>SUM(G33:G34)</f>
        <v>0</v>
      </c>
      <c r="H35" s="44"/>
      <c r="I35" s="44"/>
      <c r="J35" s="42">
        <f>SUM(J33:J34)</f>
        <v>0</v>
      </c>
    </row>
    <row r="37" spans="1:10" ht="42.75" customHeight="1" x14ac:dyDescent="0.35">
      <c r="B37" s="81" t="s">
        <v>58</v>
      </c>
      <c r="C37" s="81"/>
      <c r="D37" s="81"/>
      <c r="E37" s="81"/>
      <c r="F37" s="81"/>
      <c r="G37" s="81"/>
      <c r="H37" s="81"/>
      <c r="I37" s="81"/>
      <c r="J37" s="81"/>
    </row>
  </sheetData>
  <mergeCells count="47">
    <mergeCell ref="A3:J3"/>
    <mergeCell ref="A4:A6"/>
    <mergeCell ref="B4:B6"/>
    <mergeCell ref="C4:C6"/>
    <mergeCell ref="D4:D6"/>
    <mergeCell ref="E4:I4"/>
    <mergeCell ref="J4:J6"/>
    <mergeCell ref="F5:G5"/>
    <mergeCell ref="E5:E6"/>
    <mergeCell ref="H5:I5"/>
    <mergeCell ref="H23:I23"/>
    <mergeCell ref="F23:G23"/>
    <mergeCell ref="E22:I22"/>
    <mergeCell ref="B37:J37"/>
    <mergeCell ref="A27:D27"/>
    <mergeCell ref="C22:D24"/>
    <mergeCell ref="C26:D26"/>
    <mergeCell ref="A10:D10"/>
    <mergeCell ref="A21:J21"/>
    <mergeCell ref="A22:A24"/>
    <mergeCell ref="C25:D25"/>
    <mergeCell ref="E13:I13"/>
    <mergeCell ref="E14:E15"/>
    <mergeCell ref="H14:I14"/>
    <mergeCell ref="F14:G14"/>
    <mergeCell ref="C13:D15"/>
    <mergeCell ref="J22:J24"/>
    <mergeCell ref="A17:D17"/>
    <mergeCell ref="C16:D16"/>
    <mergeCell ref="A12:J12"/>
    <mergeCell ref="A13:A15"/>
    <mergeCell ref="B13:B15"/>
    <mergeCell ref="E23:E24"/>
    <mergeCell ref="B22:B24"/>
    <mergeCell ref="J13:J15"/>
    <mergeCell ref="C33:D33"/>
    <mergeCell ref="C34:D34"/>
    <mergeCell ref="A35:D35"/>
    <mergeCell ref="A29:J29"/>
    <mergeCell ref="A30:A32"/>
    <mergeCell ref="B30:B32"/>
    <mergeCell ref="C30:D32"/>
    <mergeCell ref="E30:I30"/>
    <mergeCell ref="J30:J32"/>
    <mergeCell ref="E31:E32"/>
    <mergeCell ref="F31:G31"/>
    <mergeCell ref="H31:I31"/>
  </mergeCells>
  <phoneticPr fontId="10" type="noConversion"/>
  <pageMargins left="0.39370078740157483" right="0.15748031496062992" top="0.47244094488188981" bottom="0.47244094488188981" header="0.31496062992125984" footer="0.51181102362204722"/>
  <pageSetup scale="71" fitToHeight="2" orientation="landscape" horizontalDpi="1200" verticalDpi="1200" r:id="rId1"/>
  <colBreaks count="1" manualBreakCount="1">
    <brk id="11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13" workbookViewId="0">
      <selection activeCell="E16" sqref="E16:F16"/>
    </sheetView>
  </sheetViews>
  <sheetFormatPr baseColWidth="10" defaultColWidth="10.75" defaultRowHeight="15.75" x14ac:dyDescent="0.25"/>
  <cols>
    <col min="1" max="1" width="27.5" style="4" customWidth="1"/>
    <col min="2" max="2" width="22" style="2" customWidth="1"/>
    <col min="3" max="3" width="15.75" style="2" customWidth="1"/>
    <col min="4" max="4" width="14.375" style="2" customWidth="1"/>
    <col min="5" max="5" width="15.75" style="2" customWidth="1"/>
    <col min="6" max="6" width="14.375" style="2" customWidth="1"/>
    <col min="7" max="7" width="20.25" style="2" customWidth="1"/>
    <col min="8" max="8" width="10.75" style="2"/>
    <col min="9" max="10" width="12.25" style="2" bestFit="1" customWidth="1"/>
    <col min="11" max="11" width="11.25" style="2" bestFit="1" customWidth="1"/>
    <col min="12" max="14" width="10.75" style="2"/>
    <col min="15" max="15" width="11.25" style="2" bestFit="1" customWidth="1"/>
    <col min="16" max="16384" width="10.75" style="2"/>
  </cols>
  <sheetData>
    <row r="1" spans="1:15" ht="38.25" customHeight="1" x14ac:dyDescent="0.25">
      <c r="A1" s="87" t="s">
        <v>0</v>
      </c>
      <c r="B1" s="87" t="s">
        <v>61</v>
      </c>
      <c r="C1" s="88" t="s">
        <v>28</v>
      </c>
      <c r="D1" s="88"/>
      <c r="E1" s="88" t="s">
        <v>54</v>
      </c>
      <c r="F1" s="88"/>
      <c r="G1" s="87" t="s">
        <v>1</v>
      </c>
    </row>
    <row r="2" spans="1:15" ht="38.25" customHeight="1" x14ac:dyDescent="0.25">
      <c r="A2" s="87"/>
      <c r="B2" s="87"/>
      <c r="C2" s="50" t="s">
        <v>8</v>
      </c>
      <c r="D2" s="50" t="s">
        <v>9</v>
      </c>
      <c r="E2" s="50" t="s">
        <v>8</v>
      </c>
      <c r="F2" s="50" t="s">
        <v>9</v>
      </c>
      <c r="G2" s="87"/>
    </row>
    <row r="3" spans="1:15" x14ac:dyDescent="0.25">
      <c r="A3" s="51" t="s">
        <v>42</v>
      </c>
      <c r="B3" s="52">
        <f>Personal!L12</f>
        <v>88911666</v>
      </c>
      <c r="C3" s="52">
        <f>Personal!M12</f>
        <v>263520000</v>
      </c>
      <c r="D3" s="52">
        <f>Personal!N12</f>
        <v>0</v>
      </c>
      <c r="E3" s="52">
        <f>Personal!O12</f>
        <v>42752000</v>
      </c>
      <c r="F3" s="52">
        <f>Personal!P12</f>
        <v>0</v>
      </c>
      <c r="G3" s="53">
        <f>+SUM(B3:F3)</f>
        <v>395183666</v>
      </c>
    </row>
    <row r="4" spans="1:15" x14ac:dyDescent="0.25">
      <c r="A4" s="51" t="s">
        <v>41</v>
      </c>
      <c r="B4" s="52">
        <f>+Detallado!E10</f>
        <v>0</v>
      </c>
      <c r="C4" s="52">
        <f>+Detallado!F10</f>
        <v>0</v>
      </c>
      <c r="D4" s="52">
        <f>+Detallado!G10</f>
        <v>0</v>
      </c>
      <c r="E4" s="52">
        <f>+Detallado!H10</f>
        <v>0</v>
      </c>
      <c r="F4" s="52">
        <f>+Detallado!I10</f>
        <v>0</v>
      </c>
      <c r="G4" s="53">
        <f t="shared" ref="G4:G11" si="0">+SUM(B4:F4)</f>
        <v>0</v>
      </c>
      <c r="I4" s="7"/>
    </row>
    <row r="5" spans="1:15" x14ac:dyDescent="0.25">
      <c r="A5" s="51" t="s">
        <v>45</v>
      </c>
      <c r="B5" s="52">
        <f>+Detallado!E17</f>
        <v>0</v>
      </c>
      <c r="C5" s="52">
        <f>Detallado!F17</f>
        <v>0</v>
      </c>
      <c r="D5" s="52">
        <f>Detallado!G17</f>
        <v>0</v>
      </c>
      <c r="E5" s="52">
        <f>Detallado!H17</f>
        <v>0</v>
      </c>
      <c r="F5" s="52">
        <f>Detallado!I17</f>
        <v>0</v>
      </c>
      <c r="G5" s="53">
        <f t="shared" si="0"/>
        <v>0</v>
      </c>
    </row>
    <row r="6" spans="1:15" x14ac:dyDescent="0.25">
      <c r="A6" s="51" t="s">
        <v>38</v>
      </c>
      <c r="B6" s="52">
        <f>+Detallado!E27</f>
        <v>0</v>
      </c>
      <c r="C6" s="52">
        <f>Detallado!F27</f>
        <v>0</v>
      </c>
      <c r="D6" s="52">
        <f>Detallado!G27</f>
        <v>0</v>
      </c>
      <c r="E6" s="52">
        <f>Detallado!H27</f>
        <v>0</v>
      </c>
      <c r="F6" s="52">
        <f>Detallado!I27</f>
        <v>0</v>
      </c>
      <c r="G6" s="53">
        <f t="shared" si="0"/>
        <v>0</v>
      </c>
    </row>
    <row r="7" spans="1:15" ht="31.5" x14ac:dyDescent="0.25">
      <c r="A7" s="51" t="s">
        <v>46</v>
      </c>
      <c r="B7" s="52">
        <f>+Detallado!E35</f>
        <v>0</v>
      </c>
      <c r="C7" s="52">
        <f>+Detallado!F35</f>
        <v>0</v>
      </c>
      <c r="D7" s="52">
        <f>+Detallado!G35</f>
        <v>0</v>
      </c>
      <c r="E7" s="52">
        <f>+Detallado!H35</f>
        <v>0</v>
      </c>
      <c r="F7" s="52">
        <f>+Detallado!I35</f>
        <v>0</v>
      </c>
      <c r="G7" s="53">
        <f t="shared" si="0"/>
        <v>0</v>
      </c>
    </row>
    <row r="8" spans="1:15" x14ac:dyDescent="0.25">
      <c r="A8" s="54" t="s">
        <v>52</v>
      </c>
      <c r="B8" s="55">
        <f>SUM(B3:B7)</f>
        <v>88911666</v>
      </c>
      <c r="C8" s="55"/>
      <c r="D8" s="55"/>
      <c r="E8" s="55"/>
      <c r="F8" s="55"/>
      <c r="G8" s="56"/>
    </row>
    <row r="9" spans="1:15" ht="63" x14ac:dyDescent="0.25">
      <c r="A9" s="51" t="s">
        <v>59</v>
      </c>
      <c r="B9" s="52"/>
      <c r="C9" s="52"/>
      <c r="D9" s="52"/>
      <c r="E9" s="52"/>
      <c r="F9" s="53"/>
      <c r="G9" s="53">
        <f t="shared" si="0"/>
        <v>0</v>
      </c>
    </row>
    <row r="10" spans="1:15" x14ac:dyDescent="0.25">
      <c r="A10" s="54" t="s">
        <v>53</v>
      </c>
      <c r="B10" s="55">
        <f>+B8+B9</f>
        <v>88911666</v>
      </c>
      <c r="C10" s="57"/>
      <c r="D10" s="57"/>
      <c r="E10" s="57"/>
      <c r="F10" s="56"/>
      <c r="G10" s="56"/>
    </row>
    <row r="11" spans="1:15" ht="63" x14ac:dyDescent="0.25">
      <c r="A11" s="51" t="s">
        <v>60</v>
      </c>
      <c r="B11" s="52"/>
      <c r="C11" s="52"/>
      <c r="D11" s="52"/>
      <c r="E11" s="52"/>
      <c r="F11" s="53"/>
      <c r="G11" s="53">
        <f t="shared" si="0"/>
        <v>0</v>
      </c>
      <c r="L11" s="7"/>
    </row>
    <row r="12" spans="1:15" x14ac:dyDescent="0.25">
      <c r="A12" s="58" t="s">
        <v>1</v>
      </c>
      <c r="B12" s="55">
        <f>+B10+B11</f>
        <v>88911666</v>
      </c>
      <c r="C12" s="55">
        <f>+SUM(C3:C7)</f>
        <v>263520000</v>
      </c>
      <c r="D12" s="55">
        <f t="shared" ref="D12:F12" si="1">+SUM(D3:D7)</f>
        <v>0</v>
      </c>
      <c r="E12" s="55">
        <f t="shared" si="1"/>
        <v>42752000</v>
      </c>
      <c r="F12" s="55">
        <f t="shared" si="1"/>
        <v>0</v>
      </c>
      <c r="G12" s="66">
        <f>+SUM(G3:G11)</f>
        <v>395183666</v>
      </c>
      <c r="K12" s="7"/>
      <c r="O12" s="7"/>
    </row>
    <row r="13" spans="1:15" x14ac:dyDescent="0.25">
      <c r="A13" s="59"/>
      <c r="B13" s="60"/>
      <c r="C13" s="61"/>
      <c r="D13" s="62"/>
      <c r="E13" s="63"/>
      <c r="F13" s="63"/>
      <c r="G13" s="63"/>
    </row>
    <row r="14" spans="1:15" x14ac:dyDescent="0.25">
      <c r="A14" s="59"/>
      <c r="B14" s="62"/>
      <c r="C14" s="63"/>
      <c r="D14" s="63"/>
      <c r="E14" s="63"/>
      <c r="F14" s="63"/>
      <c r="G14" s="63"/>
    </row>
    <row r="15" spans="1:15" x14ac:dyDescent="0.25">
      <c r="A15" s="59" t="s">
        <v>55</v>
      </c>
      <c r="B15" s="64">
        <v>1</v>
      </c>
      <c r="C15" s="60"/>
      <c r="D15" s="65"/>
      <c r="E15" s="60"/>
      <c r="F15" s="60"/>
      <c r="G15" s="63"/>
    </row>
    <row r="16" spans="1:15" ht="36" customHeight="1" x14ac:dyDescent="0.25">
      <c r="A16" s="87" t="s">
        <v>0</v>
      </c>
      <c r="B16" s="87" t="s">
        <v>61</v>
      </c>
      <c r="C16" s="88" t="s">
        <v>28</v>
      </c>
      <c r="D16" s="88"/>
      <c r="E16" s="88" t="s">
        <v>54</v>
      </c>
      <c r="F16" s="88"/>
      <c r="G16" s="87" t="s">
        <v>1</v>
      </c>
      <c r="K16" s="7"/>
    </row>
    <row r="17" spans="1:7" ht="45" customHeight="1" x14ac:dyDescent="0.25">
      <c r="A17" s="87"/>
      <c r="B17" s="87"/>
      <c r="C17" s="50" t="s">
        <v>8</v>
      </c>
      <c r="D17" s="50" t="s">
        <v>9</v>
      </c>
      <c r="E17" s="50" t="s">
        <v>8</v>
      </c>
      <c r="F17" s="50" t="s">
        <v>9</v>
      </c>
      <c r="G17" s="87"/>
    </row>
    <row r="18" spans="1:7" x14ac:dyDescent="0.25">
      <c r="A18" s="51" t="s">
        <v>42</v>
      </c>
      <c r="B18" s="52">
        <f>+B3*$B$15</f>
        <v>88911666</v>
      </c>
      <c r="C18" s="52">
        <f t="shared" ref="C18:F18" si="2">+C3*$B$15</f>
        <v>263520000</v>
      </c>
      <c r="D18" s="52">
        <f t="shared" si="2"/>
        <v>0</v>
      </c>
      <c r="E18" s="52">
        <f t="shared" si="2"/>
        <v>42752000</v>
      </c>
      <c r="F18" s="52">
        <f t="shared" si="2"/>
        <v>0</v>
      </c>
      <c r="G18" s="53">
        <f>+SUM(B18:F18)</f>
        <v>395183666</v>
      </c>
    </row>
    <row r="19" spans="1:7" x14ac:dyDescent="0.25">
      <c r="A19" s="51" t="s">
        <v>41</v>
      </c>
      <c r="B19" s="52">
        <f t="shared" ref="B19:F22" si="3">+B4*$B$15</f>
        <v>0</v>
      </c>
      <c r="C19" s="52">
        <f t="shared" si="3"/>
        <v>0</v>
      </c>
      <c r="D19" s="52">
        <f t="shared" si="3"/>
        <v>0</v>
      </c>
      <c r="E19" s="52">
        <f t="shared" si="3"/>
        <v>0</v>
      </c>
      <c r="F19" s="52">
        <f t="shared" si="3"/>
        <v>0</v>
      </c>
      <c r="G19" s="53">
        <f t="shared" ref="G19:G26" si="4">+SUM(B19:F19)</f>
        <v>0</v>
      </c>
    </row>
    <row r="20" spans="1:7" x14ac:dyDescent="0.25">
      <c r="A20" s="51" t="s">
        <v>45</v>
      </c>
      <c r="B20" s="52">
        <f t="shared" si="3"/>
        <v>0</v>
      </c>
      <c r="C20" s="52">
        <f t="shared" si="3"/>
        <v>0</v>
      </c>
      <c r="D20" s="52">
        <f t="shared" si="3"/>
        <v>0</v>
      </c>
      <c r="E20" s="52">
        <f t="shared" si="3"/>
        <v>0</v>
      </c>
      <c r="F20" s="52">
        <f t="shared" si="3"/>
        <v>0</v>
      </c>
      <c r="G20" s="53">
        <f t="shared" si="4"/>
        <v>0</v>
      </c>
    </row>
    <row r="21" spans="1:7" x14ac:dyDescent="0.25">
      <c r="A21" s="51" t="s">
        <v>38</v>
      </c>
      <c r="B21" s="52">
        <f t="shared" si="3"/>
        <v>0</v>
      </c>
      <c r="C21" s="52">
        <f t="shared" si="3"/>
        <v>0</v>
      </c>
      <c r="D21" s="52">
        <f t="shared" si="3"/>
        <v>0</v>
      </c>
      <c r="E21" s="52">
        <f t="shared" si="3"/>
        <v>0</v>
      </c>
      <c r="F21" s="52">
        <f t="shared" si="3"/>
        <v>0</v>
      </c>
      <c r="G21" s="53">
        <f t="shared" si="4"/>
        <v>0</v>
      </c>
    </row>
    <row r="22" spans="1:7" ht="31.5" x14ac:dyDescent="0.25">
      <c r="A22" s="51" t="s">
        <v>46</v>
      </c>
      <c r="B22" s="52">
        <f t="shared" si="3"/>
        <v>0</v>
      </c>
      <c r="C22" s="52">
        <f t="shared" si="3"/>
        <v>0</v>
      </c>
      <c r="D22" s="52">
        <f t="shared" si="3"/>
        <v>0</v>
      </c>
      <c r="E22" s="52">
        <f t="shared" si="3"/>
        <v>0</v>
      </c>
      <c r="F22" s="52">
        <f t="shared" si="3"/>
        <v>0</v>
      </c>
      <c r="G22" s="53">
        <f t="shared" si="4"/>
        <v>0</v>
      </c>
    </row>
    <row r="23" spans="1:7" x14ac:dyDescent="0.25">
      <c r="A23" s="54" t="s">
        <v>52</v>
      </c>
      <c r="B23" s="55">
        <f>SUM(B18:B22)</f>
        <v>88911666</v>
      </c>
      <c r="C23" s="55"/>
      <c r="D23" s="55"/>
      <c r="E23" s="55"/>
      <c r="F23" s="55"/>
      <c r="G23" s="56">
        <f t="shared" si="4"/>
        <v>88911666</v>
      </c>
    </row>
    <row r="24" spans="1:7" ht="63" x14ac:dyDescent="0.25">
      <c r="A24" s="51" t="s">
        <v>59</v>
      </c>
      <c r="B24" s="52"/>
      <c r="C24" s="52"/>
      <c r="D24" s="52"/>
      <c r="E24" s="52"/>
      <c r="F24" s="53"/>
      <c r="G24" s="53">
        <f t="shared" si="4"/>
        <v>0</v>
      </c>
    </row>
    <row r="25" spans="1:7" x14ac:dyDescent="0.25">
      <c r="A25" s="54" t="s">
        <v>53</v>
      </c>
      <c r="B25" s="55">
        <f>+B23+B24</f>
        <v>88911666</v>
      </c>
      <c r="C25" s="57"/>
      <c r="D25" s="57"/>
      <c r="E25" s="57"/>
      <c r="F25" s="56"/>
      <c r="G25" s="56">
        <f t="shared" si="4"/>
        <v>88911666</v>
      </c>
    </row>
    <row r="26" spans="1:7" ht="63" x14ac:dyDescent="0.25">
      <c r="A26" s="51" t="s">
        <v>60</v>
      </c>
      <c r="B26" s="52"/>
      <c r="C26" s="52"/>
      <c r="D26" s="52"/>
      <c r="E26" s="52"/>
      <c r="F26" s="53"/>
      <c r="G26" s="53">
        <f t="shared" si="4"/>
        <v>0</v>
      </c>
    </row>
    <row r="27" spans="1:7" x14ac:dyDescent="0.25">
      <c r="A27" s="58" t="s">
        <v>1</v>
      </c>
      <c r="B27" s="55">
        <f>+B25+B26</f>
        <v>88911666</v>
      </c>
      <c r="C27" s="55">
        <f>+SUM(C18:C22)</f>
        <v>263520000</v>
      </c>
      <c r="D27" s="55">
        <f t="shared" ref="D27:F27" si="5">+SUM(D18:D22)</f>
        <v>0</v>
      </c>
      <c r="E27" s="55">
        <f t="shared" si="5"/>
        <v>42752000</v>
      </c>
      <c r="F27" s="55">
        <f t="shared" si="5"/>
        <v>0</v>
      </c>
      <c r="G27" s="66">
        <f>+SUM(G18:G26)</f>
        <v>573006998</v>
      </c>
    </row>
  </sheetData>
  <mergeCells count="10">
    <mergeCell ref="G1:G2"/>
    <mergeCell ref="A1:A2"/>
    <mergeCell ref="B1:B2"/>
    <mergeCell ref="C1:D1"/>
    <mergeCell ref="E1:F1"/>
    <mergeCell ref="A16:A17"/>
    <mergeCell ref="B16:B17"/>
    <mergeCell ref="C16:D16"/>
    <mergeCell ref="E16:F16"/>
    <mergeCell ref="G16:G17"/>
  </mergeCells>
  <phoneticPr fontId="10" type="noConversion"/>
  <pageMargins left="0.74803149606299213" right="0.74803149606299213" top="0.98425196850393704" bottom="0.98425196850393704" header="0.51181102362204722" footer="0.51181102362204722"/>
  <pageSetup scale="78" orientation="landscape" horizontalDpi="1200" verticalDpi="1200" r:id="rId1"/>
  <rowBreaks count="1" manualBreakCount="1">
    <brk id="11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H17" sqref="H17"/>
    </sheetView>
  </sheetViews>
  <sheetFormatPr baseColWidth="10" defaultColWidth="10.75" defaultRowHeight="15.75" x14ac:dyDescent="0.25"/>
  <cols>
    <col min="1" max="1" width="21.5" style="4" bestFit="1" customWidth="1"/>
    <col min="2" max="4" width="15.75" style="2" customWidth="1"/>
    <col min="5" max="5" width="17.5" style="2" customWidth="1"/>
    <col min="6" max="6" width="10.75" style="2"/>
    <col min="7" max="8" width="12.25" style="2" bestFit="1" customWidth="1"/>
    <col min="9" max="9" width="11.25" style="2" bestFit="1" customWidth="1"/>
    <col min="10" max="12" width="10.75" style="2"/>
    <col min="13" max="13" width="11.25" style="2" bestFit="1" customWidth="1"/>
    <col min="14" max="16384" width="10.75" style="2"/>
  </cols>
  <sheetData>
    <row r="1" spans="1:13" ht="15" customHeight="1" x14ac:dyDescent="0.25">
      <c r="A1" s="89" t="s">
        <v>0</v>
      </c>
      <c r="B1" s="91" t="s">
        <v>29</v>
      </c>
      <c r="C1" s="95" t="s">
        <v>43</v>
      </c>
      <c r="D1" s="95" t="s">
        <v>44</v>
      </c>
      <c r="E1" s="93" t="s">
        <v>1</v>
      </c>
    </row>
    <row r="2" spans="1:13" ht="16.5" thickBot="1" x14ac:dyDescent="0.3">
      <c r="A2" s="90"/>
      <c r="B2" s="92"/>
      <c r="C2" s="96"/>
      <c r="D2" s="96"/>
      <c r="E2" s="94"/>
    </row>
    <row r="3" spans="1:13" x14ac:dyDescent="0.25">
      <c r="A3" s="29" t="s">
        <v>42</v>
      </c>
      <c r="B3" s="30">
        <f>Personal!L12</f>
        <v>88911666</v>
      </c>
      <c r="C3" s="31">
        <f>B3/2</f>
        <v>44455833</v>
      </c>
      <c r="D3" s="31">
        <f>B3-C3</f>
        <v>44455833</v>
      </c>
      <c r="E3" s="27">
        <f>SUM(C3:D3)</f>
        <v>88911666</v>
      </c>
    </row>
    <row r="4" spans="1:13" x14ac:dyDescent="0.25">
      <c r="A4" s="16" t="s">
        <v>41</v>
      </c>
      <c r="B4" s="15">
        <f>+Detallado!E10</f>
        <v>0</v>
      </c>
      <c r="C4" s="6">
        <f>+B4</f>
        <v>0</v>
      </c>
      <c r="D4" s="6">
        <f>+Detallado!H10</f>
        <v>0</v>
      </c>
      <c r="E4" s="28">
        <f t="shared" ref="E4:E10" si="0">SUM(C4:D4)</f>
        <v>0</v>
      </c>
      <c r="G4" s="7"/>
    </row>
    <row r="5" spans="1:13" x14ac:dyDescent="0.25">
      <c r="A5" s="17" t="s">
        <v>45</v>
      </c>
      <c r="B5" s="15">
        <f>+Detallado!E17</f>
        <v>0</v>
      </c>
      <c r="C5" s="6">
        <f>+B5/2</f>
        <v>0</v>
      </c>
      <c r="D5" s="6">
        <f>+B5/2</f>
        <v>0</v>
      </c>
      <c r="E5" s="28">
        <f t="shared" si="0"/>
        <v>0</v>
      </c>
    </row>
    <row r="6" spans="1:13" x14ac:dyDescent="0.25">
      <c r="A6" s="17" t="s">
        <v>38</v>
      </c>
      <c r="B6" s="15">
        <f>+Detallado!E27</f>
        <v>0</v>
      </c>
      <c r="C6" s="6">
        <f>+B6/2</f>
        <v>0</v>
      </c>
      <c r="D6" s="6">
        <f>B6/2</f>
        <v>0</v>
      </c>
      <c r="E6" s="28">
        <f t="shared" si="0"/>
        <v>0</v>
      </c>
    </row>
    <row r="7" spans="1:13" ht="30" x14ac:dyDescent="0.25">
      <c r="A7" s="17" t="s">
        <v>46</v>
      </c>
      <c r="B7" s="6">
        <f>+Detallado!E35</f>
        <v>0</v>
      </c>
      <c r="C7" s="6">
        <f>+B7/2</f>
        <v>0</v>
      </c>
      <c r="D7" s="6">
        <f>+B7/2</f>
        <v>0</v>
      </c>
      <c r="E7" s="28">
        <f t="shared" si="0"/>
        <v>0</v>
      </c>
    </row>
    <row r="8" spans="1:13" x14ac:dyDescent="0.25">
      <c r="A8" s="9" t="s">
        <v>39</v>
      </c>
      <c r="B8" s="18">
        <f>SUM(B3:B7)</f>
        <v>88911666</v>
      </c>
      <c r="C8" s="18">
        <f>SUM(C3:C7)</f>
        <v>44455833</v>
      </c>
      <c r="D8" s="18">
        <f>SUM(D3:D7)</f>
        <v>44455833</v>
      </c>
      <c r="E8" s="28">
        <f t="shared" si="0"/>
        <v>88911666</v>
      </c>
    </row>
    <row r="9" spans="1:13" x14ac:dyDescent="0.25">
      <c r="A9" s="17" t="s">
        <v>37</v>
      </c>
      <c r="B9" s="6">
        <f>+B8*0.07</f>
        <v>6223816.620000001</v>
      </c>
      <c r="C9" s="6"/>
      <c r="D9" s="6">
        <f>+B9</f>
        <v>6223816.620000001</v>
      </c>
      <c r="E9" s="28">
        <f t="shared" si="0"/>
        <v>6223816.620000001</v>
      </c>
    </row>
    <row r="10" spans="1:13" ht="30" x14ac:dyDescent="0.25">
      <c r="A10" s="17" t="s">
        <v>40</v>
      </c>
      <c r="B10" s="6">
        <f>+(B9+B8)*0.03</f>
        <v>2854064.4786</v>
      </c>
      <c r="C10" s="6"/>
      <c r="D10" s="6">
        <f>+B10</f>
        <v>2854064.4786</v>
      </c>
      <c r="E10" s="28">
        <f t="shared" si="0"/>
        <v>2854064.4786</v>
      </c>
      <c r="G10" s="3"/>
      <c r="H10" s="7"/>
      <c r="I10" s="7"/>
    </row>
    <row r="11" spans="1:13" ht="21" thickBot="1" x14ac:dyDescent="0.3">
      <c r="A11" s="25" t="s">
        <v>1</v>
      </c>
      <c r="B11" s="26">
        <f>B8+B9+B10</f>
        <v>97989547.0986</v>
      </c>
      <c r="C11" s="26">
        <f>SUM(C8:C10)</f>
        <v>44455833</v>
      </c>
      <c r="D11" s="26">
        <f>SUM(D8:D10)</f>
        <v>53533714.098600008</v>
      </c>
      <c r="E11" s="32">
        <f>SUM(C11:D11)</f>
        <v>97989547.0986</v>
      </c>
    </row>
    <row r="12" spans="1:13" x14ac:dyDescent="0.25">
      <c r="B12" s="3"/>
      <c r="C12" s="3"/>
      <c r="D12" s="3"/>
    </row>
    <row r="13" spans="1:13" x14ac:dyDescent="0.25">
      <c r="B13" s="7"/>
      <c r="J13" s="7"/>
    </row>
    <row r="14" spans="1:13" ht="16.5" thickBot="1" x14ac:dyDescent="0.3">
      <c r="B14" s="8"/>
      <c r="C14" s="8"/>
      <c r="D14" s="8"/>
      <c r="I14" s="7"/>
      <c r="M14" s="7"/>
    </row>
    <row r="15" spans="1:13" ht="16.5" thickBot="1" x14ac:dyDescent="0.3">
      <c r="B15" s="13"/>
      <c r="C15" s="14"/>
    </row>
    <row r="17" spans="2:9" x14ac:dyDescent="0.25">
      <c r="B17" s="8"/>
      <c r="C17" s="8"/>
      <c r="D17" s="8"/>
    </row>
    <row r="18" spans="2:9" x14ac:dyDescent="0.25">
      <c r="B18" s="7"/>
      <c r="I18" s="7"/>
    </row>
    <row r="20" spans="2:9" x14ac:dyDescent="0.25">
      <c r="B20" s="3"/>
      <c r="C20" s="3"/>
      <c r="D20" s="3"/>
    </row>
    <row r="22" spans="2:9" x14ac:dyDescent="0.25">
      <c r="B22" s="3"/>
      <c r="C22" s="3"/>
      <c r="D22" s="3"/>
    </row>
  </sheetData>
  <mergeCells count="5">
    <mergeCell ref="A1:A2"/>
    <mergeCell ref="B1:B2"/>
    <mergeCell ref="E1:E2"/>
    <mergeCell ref="C1:C2"/>
    <mergeCell ref="D1:D2"/>
  </mergeCells>
  <pageMargins left="0.74803149606299213" right="0.74803149606299213" top="0.98425196850393704" bottom="0.98425196850393704" header="0.51181102362204722" footer="0.51181102362204722"/>
  <pageSetup orientation="landscape" horizontalDpi="1200" verticalDpi="1200" r:id="rId1"/>
  <rowBreaks count="1" manualBreakCount="1">
    <brk id="13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Personal</vt:lpstr>
      <vt:lpstr>Detallado</vt:lpstr>
      <vt:lpstr>General</vt:lpstr>
      <vt:lpstr>Anual</vt:lpstr>
      <vt:lpstr>Anual!Área_de_impresión</vt:lpstr>
      <vt:lpstr>Detallado!Área_de_impresión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Mejia</dc:creator>
  <cp:lastModifiedBy>VIE</cp:lastModifiedBy>
  <cp:lastPrinted>2016-05-20T20:08:37Z</cp:lastPrinted>
  <dcterms:created xsi:type="dcterms:W3CDTF">2014-05-29T19:00:59Z</dcterms:created>
  <dcterms:modified xsi:type="dcterms:W3CDTF">2022-08-23T19:44:50Z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4a8fa5e7-a5ec-447d-bf78-4f920158de0c</vt:lpwstr>
  </property>
</Properties>
</file>