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PROGRAMA DE GESTIÓN\PG 2023\Informes PG para publicar\PG 2021\"/>
    </mc:Choice>
  </mc:AlternateContent>
  <xr:revisionPtr revIDLastSave="0" documentId="13_ncr:1_{4ACD8E9E-C282-426A-9388-AE75E737A46D}" xr6:coauthVersionLast="47" xr6:coauthVersionMax="47" xr10:uidLastSave="{00000000-0000-0000-0000-000000000000}"/>
  <bookViews>
    <workbookView xWindow="-120" yWindow="-120" windowWidth="29040" windowHeight="15720" activeTab="4" xr2:uid="{E57965E6-9860-4D2A-9E55-2A3DD37058B4}"/>
  </bookViews>
  <sheets>
    <sheet name="Anexo 1 Enfoque 1" sheetId="1" r:id="rId1"/>
    <sheet name="Anexo 1 Enfoque 2" sheetId="2" r:id="rId2"/>
    <sheet name="Anexo 1 Enfoque 3" sheetId="3" r:id="rId3"/>
    <sheet name="Anexo 1 Enfoque 4" sheetId="4" r:id="rId4"/>
    <sheet name="Anexo 1 Enfoque 5" sheetId="5" r:id="rId5"/>
    <sheet name="Anexo 1 Enfoque 6" sheetId="6" r:id="rId6"/>
    <sheet name="Anexo 2 Nivel cumplimiento PGI" sheetId="7" r:id="rId7"/>
    <sheet name="Anexo 4. Nivel cumplimiento PGU" sheetId="1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7" l="1"/>
  <c r="M8" i="7" s="1"/>
  <c r="K10" i="7"/>
  <c r="K13" i="7"/>
  <c r="K25" i="7"/>
  <c r="K20" i="7"/>
  <c r="K29" i="7"/>
  <c r="L28" i="7" s="1"/>
  <c r="L33" i="7"/>
  <c r="M37" i="7"/>
  <c r="L38" i="7"/>
  <c r="K68" i="7"/>
  <c r="L67" i="7"/>
  <c r="K60" i="7"/>
  <c r="L57" i="7" s="1"/>
  <c r="K94" i="7"/>
  <c r="K99" i="7"/>
  <c r="K102" i="7"/>
  <c r="M105" i="7"/>
  <c r="K107" i="7"/>
  <c r="L106" i="7"/>
  <c r="L110" i="7"/>
  <c r="K111" i="7"/>
  <c r="K114" i="7"/>
  <c r="J122" i="7"/>
  <c r="J121" i="7"/>
  <c r="J120" i="7"/>
  <c r="J119" i="7"/>
  <c r="K118" i="7"/>
  <c r="E173" i="14"/>
  <c r="G118" i="7"/>
  <c r="J117" i="7"/>
  <c r="J116" i="7"/>
  <c r="J115" i="7"/>
  <c r="G114" i="7"/>
  <c r="J113" i="7"/>
  <c r="J112" i="7"/>
  <c r="G111" i="7"/>
  <c r="F110" i="7"/>
  <c r="J109" i="7"/>
  <c r="J108" i="7"/>
  <c r="G107" i="7"/>
  <c r="F106" i="7"/>
  <c r="E105" i="7"/>
  <c r="J103" i="7"/>
  <c r="L101" i="7" s="1"/>
  <c r="G102" i="7"/>
  <c r="F101" i="7"/>
  <c r="J100" i="7"/>
  <c r="L98" i="7" s="1"/>
  <c r="G99" i="7"/>
  <c r="F98" i="7"/>
  <c r="J97" i="7"/>
  <c r="G96" i="7"/>
  <c r="K96" i="7" s="1"/>
  <c r="J95" i="7"/>
  <c r="G94" i="7"/>
  <c r="J93" i="7"/>
  <c r="J92" i="7"/>
  <c r="J91" i="7"/>
  <c r="J90" i="7"/>
  <c r="G89" i="7"/>
  <c r="K89" i="7" s="1"/>
  <c r="F88" i="7"/>
  <c r="E87" i="7"/>
  <c r="J83" i="7"/>
  <c r="G82" i="7"/>
  <c r="K82" i="7" s="1"/>
  <c r="L81" i="7" s="1"/>
  <c r="F81" i="7"/>
  <c r="J80" i="7"/>
  <c r="K79" i="7"/>
  <c r="G79" i="7"/>
  <c r="J78" i="7"/>
  <c r="G77" i="7"/>
  <c r="K77" i="7" s="1"/>
  <c r="L76" i="7" s="1"/>
  <c r="F76" i="7"/>
  <c r="E75" i="7"/>
  <c r="J73" i="7"/>
  <c r="G72" i="7"/>
  <c r="K72" i="7" s="1"/>
  <c r="J71" i="7"/>
  <c r="J70" i="7"/>
  <c r="J69" i="7"/>
  <c r="G68" i="7"/>
  <c r="F67" i="7"/>
  <c r="J66" i="7"/>
  <c r="J65" i="7"/>
  <c r="J64" i="7"/>
  <c r="J63" i="7"/>
  <c r="J62" i="7"/>
  <c r="J61" i="7"/>
  <c r="G60" i="7"/>
  <c r="J59" i="7"/>
  <c r="G58" i="7"/>
  <c r="K58" i="7" s="1"/>
  <c r="F57" i="7"/>
  <c r="E56" i="7"/>
  <c r="J54" i="7"/>
  <c r="G53" i="7"/>
  <c r="K53" i="7" s="1"/>
  <c r="L52" i="7" s="1"/>
  <c r="F52" i="7"/>
  <c r="J51" i="7"/>
  <c r="J50" i="7"/>
  <c r="J49" i="7"/>
  <c r="J48" i="7"/>
  <c r="J47" i="7"/>
  <c r="G46" i="7"/>
  <c r="K46" i="7" s="1"/>
  <c r="J45" i="7"/>
  <c r="J44" i="7"/>
  <c r="J43" i="7"/>
  <c r="J42" i="7"/>
  <c r="G41" i="7"/>
  <c r="K41" i="7" s="1"/>
  <c r="J40" i="7"/>
  <c r="K39" i="7"/>
  <c r="G39" i="7"/>
  <c r="F38" i="7"/>
  <c r="E37" i="7"/>
  <c r="J35" i="7"/>
  <c r="G34" i="7"/>
  <c r="K34" i="7" s="1"/>
  <c r="F33" i="7"/>
  <c r="J32" i="7"/>
  <c r="J31" i="7"/>
  <c r="J30" i="7"/>
  <c r="G29" i="7"/>
  <c r="F28" i="7"/>
  <c r="J27" i="7"/>
  <c r="J26" i="7"/>
  <c r="G25" i="7"/>
  <c r="J24" i="7"/>
  <c r="J23" i="7"/>
  <c r="J22" i="7"/>
  <c r="J21" i="7"/>
  <c r="G20" i="7"/>
  <c r="J19" i="7"/>
  <c r="G18" i="7"/>
  <c r="K18" i="7" s="1"/>
  <c r="J17" i="7"/>
  <c r="J16" i="7"/>
  <c r="J15" i="7"/>
  <c r="J14" i="7"/>
  <c r="G13" i="7"/>
  <c r="J12" i="7"/>
  <c r="J11" i="7"/>
  <c r="G10" i="7"/>
  <c r="F9" i="7"/>
  <c r="E8" i="7"/>
  <c r="I62" i="6"/>
  <c r="I55" i="6"/>
  <c r="I39" i="6"/>
  <c r="I35" i="6"/>
  <c r="I9" i="6"/>
  <c r="I30" i="5"/>
  <c r="I24" i="5"/>
  <c r="I25" i="4"/>
  <c r="I17" i="4"/>
  <c r="I9" i="4"/>
  <c r="I74" i="3"/>
  <c r="I70" i="3"/>
  <c r="I63" i="3"/>
  <c r="I59" i="3"/>
  <c r="I52" i="3"/>
  <c r="I45" i="3"/>
  <c r="I38" i="3"/>
  <c r="I32" i="3"/>
  <c r="I24" i="3"/>
  <c r="I17" i="3"/>
  <c r="I74" i="2"/>
  <c r="I67" i="2"/>
  <c r="I45" i="2"/>
  <c r="I123" i="1"/>
  <c r="I114" i="1"/>
  <c r="I97" i="1"/>
  <c r="I88" i="1"/>
  <c r="I79" i="1"/>
  <c r="I55" i="1"/>
  <c r="I40" i="1"/>
  <c r="I14" i="1"/>
  <c r="I8" i="1"/>
  <c r="M56" i="7" l="1"/>
  <c r="M75" i="7"/>
  <c r="L88" i="7"/>
  <c r="M87" i="7" s="1"/>
  <c r="I123" i="7" l="1"/>
</calcChain>
</file>

<file path=xl/sharedStrings.xml><?xml version="1.0" encoding="utf-8"?>
<sst xmlns="http://schemas.openxmlformats.org/spreadsheetml/2006/main" count="1837" uniqueCount="1266">
  <si>
    <t>La UIS desarrolla un modelo pedagógico innovador centrado en el estudiante y en la construcción dialógica que permite a los sujetos de aprendizaje la formación integral a la que tienen derecho como seres humanos. Estos son entendidos como sujetos multidimensionales, con motivaciones, necesidades y comportamientos sociales y éticos, biológicos, afectivos y estéticos, cognitivos y tecnológicos, que asumen responsablemente el quehacer político y la relación con el medio ambiente, y que son capaces de comprender y contribuir a la construcción de una mejor calidad de vida propia y de los ciudadanos. Este modelo, en concordancia con la misión institucional, tiene como guía la formación integral y promueve la apropiación y la creación de conocimientos, así como la manifestación de las actitudes y de las competencias propias del profesional versátil, honesto y capaz de solucionar, creativa y críticamente, problemas teóricos y prácticos en los diversos entornos multiculturales con los que se relaciona. Todos los actores del proceso de formación están involucrados en la comprensión de los objetos de aprendizaje y de las relaciones entre ellos, en la curiosidad y en el fomento de la investigación y la innovación, pero también en la preservación de la memoria y el patrimonio cultural. Esto implica el diseño de experiencias de aprendizaje con espacios innovadores que incluyan tecnologías de la información y la comunicación, junto al aprovechamiento de las necesarias relaciones interpersonales. 
Los diferentes programas académicos desarrollados en la UIS son diseñados con currículos y estrategias pedagógicas en coherencia con el modelo pedagógico aquí descrito y evaluados continuamente para garantizar pertinencia y flexibilidad. En un entorno cambiante, los profesores asumen un compromiso con el continuo desarrollo profesional, tanto en aspectos disciplinares como en competencias pedagógicas, fortaleciendo y dinamizando el quehacer educativo. Esta educación prepara a los estudiantes de la UIS para ser sensibles, analíticos y responsables, con el fin de asumir los retos planteados por la diversidad cultural y la defensa de los derechos humanos, las relaciones complejas entre la política y la economía, el uso del conocimiento y el sentido de la ciudadanía y del liderazgo en el mundo global. Los estudiantes de la UIS aprenden a hacer uso aprovechable y razonado de recursos tecnológicos, a comunicarse eficazmente y a desempeñarse en espacios multilingües.</t>
  </si>
  <si>
    <r>
      <t xml:space="preserve">PROGRAMA 1.1: </t>
    </r>
    <r>
      <rPr>
        <sz val="11"/>
        <color rgb="FF000000"/>
        <rFont val="Humanst521 BT"/>
        <family val="2"/>
      </rPr>
      <t>MODELO PEDAGÓGICO</t>
    </r>
  </si>
  <si>
    <r>
      <t>SUBPROGRAMA 1.1.1:</t>
    </r>
    <r>
      <rPr>
        <sz val="11"/>
        <color rgb="FF000000"/>
        <rFont val="Humanst521 BT"/>
        <family val="2"/>
      </rPr>
      <t xml:space="preserve"> DESARROLLO GESTIÓN CURRICULAR  </t>
    </r>
  </si>
  <si>
    <t>Proyecto</t>
  </si>
  <si>
    <t>UAA responsable(s)
 UAA corresponsable(s)</t>
  </si>
  <si>
    <t>Presupuesto aprobado</t>
  </si>
  <si>
    <t>Presupuesto ejecutado</t>
  </si>
  <si>
    <t>Descripción actividad</t>
  </si>
  <si>
    <t>Fecha de inicio AA/MM/DD</t>
  </si>
  <si>
    <t>Fecha de terminación 
AA/MM/DD</t>
  </si>
  <si>
    <t>Indicador</t>
  </si>
  <si>
    <t xml:space="preserve"> Meta</t>
  </si>
  <si>
    <t xml:space="preserve">% de avance en  indicadores </t>
  </si>
  <si>
    <t xml:space="preserve"> %  de avance 
(21/12/31)</t>
  </si>
  <si>
    <t xml:space="preserve">Observaciones de la Unidad gestora </t>
  </si>
  <si>
    <t>n.°</t>
  </si>
  <si>
    <t>Nombre</t>
  </si>
  <si>
    <t>Objetivo</t>
  </si>
  <si>
    <t xml:space="preserve"> Valor
(Miles de pesos)</t>
  </si>
  <si>
    <t>Fuente</t>
  </si>
  <si>
    <t>Valor 
(Miles de pesos)</t>
  </si>
  <si>
    <t>Porcentaje</t>
  </si>
  <si>
    <t>Implementación de la etapa de verificación en el proceso PHVA de los programas de pregrado del Instituto de Proyección Regional y Educación a Distancia (fase 1) (n.° interno de proyecto 4900)</t>
  </si>
  <si>
    <t>Verificar las prácticas educativas en los programas de pregrado ofertados por el IPRED, desde la dinámica de la reflexión colectiva de sus agentes educativos.</t>
  </si>
  <si>
    <t xml:space="preserve">
Instituto de Proyección Regional y Educación a Distancia</t>
  </si>
  <si>
    <t>Fondo Especial 7046</t>
  </si>
  <si>
    <t>Establecimiento de la línea de base</t>
  </si>
  <si>
    <t>Asignaturas verificadas (informe por asignatura)</t>
  </si>
  <si>
    <t>54(número)</t>
  </si>
  <si>
    <t>Primera verificación (documental y curso)</t>
  </si>
  <si>
    <t>Segunda verificación primer semestre (docentes y estudiantes)</t>
  </si>
  <si>
    <t>Reportes de verificación por programa (informe semestral por programa)</t>
  </si>
  <si>
    <t>6(número)</t>
  </si>
  <si>
    <t>0(número)</t>
  </si>
  <si>
    <t>Definición de ajustes y elaboración de reportes por asignatura</t>
  </si>
  <si>
    <t>Reporte por programa</t>
  </si>
  <si>
    <t>Reporte de ajustes por asignatura.</t>
  </si>
  <si>
    <t xml:space="preserve">27(número) </t>
  </si>
  <si>
    <t>Reporte general</t>
  </si>
  <si>
    <t>Actualización de políticas curriculares de la Universidad Industrial de Santander (n.° interno de proyecto 5017)</t>
  </si>
  <si>
    <t>Actualizar las políticas académicas asociadas a currículo de la Universidad Industrial de Santander</t>
  </si>
  <si>
    <t>Planeación</t>
  </si>
  <si>
    <t>Fondo Especial 7032</t>
  </si>
  <si>
    <t>Conformación del equipo de trabajo</t>
  </si>
  <si>
    <t>Documento con los principios orientadores de los currículos</t>
  </si>
  <si>
    <t>1(unidad)</t>
  </si>
  <si>
    <t>Documento con directrices académicas sobre resultados de aprendizaje</t>
  </si>
  <si>
    <t xml:space="preserve">Vicerrectoría Académica </t>
  </si>
  <si>
    <t>Definición de la metodología de trabajo</t>
  </si>
  <si>
    <t>Documento con directrices académicas sobre créditos académicos</t>
  </si>
  <si>
    <t>CEDEDUIS</t>
  </si>
  <si>
    <t>Revisión de la normatividad interna y externa</t>
  </si>
  <si>
    <t>Documento con directrices académicas sobre parámetros generales para el diseño y rediseño de planes de estudio</t>
  </si>
  <si>
    <t>Formulación de los proyectos de acuerdo</t>
  </si>
  <si>
    <t>Documento con directrices académicas sobre modalidades, ciclos de formación y electivas</t>
  </si>
  <si>
    <r>
      <t>SUBPROGRAMA 1.1.2:</t>
    </r>
    <r>
      <rPr>
        <sz val="11"/>
        <color rgb="FF000000"/>
        <rFont val="Humanst521 BT"/>
        <family val="2"/>
      </rPr>
      <t> FORMACIÓN INTEGRAL</t>
    </r>
  </si>
  <si>
    <t>Fortalecimiento de habilidades blandas en los estudiantes de posgrado de la Facultad de Ingenierías Fisicoquímicas (n.° interno de proyecto 4946)</t>
  </si>
  <si>
    <t>Proporcionar a los estudiantes de posgrado de la Facultad de Ingenierías Fisicoquímicas diferentes herramientas que les permitan fortalecer sus habilidades blandas y potenciar su desarrollo personal y profesional.</t>
  </si>
  <si>
    <t>Decanato Facultad Ingenierías Físicoquímicas</t>
  </si>
  <si>
    <t>Reclutamiento de los expertos que dictaran las conferencias/talleres</t>
  </si>
  <si>
    <t>Actividad para fortalecer una o más habilidades blandas</t>
  </si>
  <si>
    <t xml:space="preserve">4(unidad) </t>
  </si>
  <si>
    <t>4(unidad)</t>
  </si>
  <si>
    <t>Difusión de la programación de las actividades para lograr la mayor asistencia posible de estudiantes</t>
  </si>
  <si>
    <t>Organización de la actividad No 1</t>
  </si>
  <si>
    <t>Organización de la actividad No 2</t>
  </si>
  <si>
    <t>Organización de la actividad No 3</t>
  </si>
  <si>
    <t>Número de estudiantes de posgrado que asisten a las actividades</t>
  </si>
  <si>
    <t>100(número)</t>
  </si>
  <si>
    <t>Organización de la actividad No 4</t>
  </si>
  <si>
    <t>Realizar informe de evaluación del proyecto</t>
  </si>
  <si>
    <t>Diseño de un laboratorio de enseñanza y aprendizaje en la Facultad de Ingenierías Fisicoquímicas (n.° interno de proyecto 4947)</t>
  </si>
  <si>
    <t>Diseñar un laboratorio de enseñanza y aprendizaje para fomentar la innovación educativa centrada en el aprendizaje de los estudiantes en todos los programas académicos de la Facultad de Ingenierías Fisicoquímicas, mediante un entorno educativo donde los estudiantes sean desafiados académicamente, participen activamente, reciban apoyo individual de los profesores, fortalezcan sus habilidades blandas y sus competencias.</t>
  </si>
  <si>
    <t xml:space="preserve">Decanato Facultad de Ingenierías Físicoquímicas </t>
  </si>
  <si>
    <t>Establecer el comité que trabajará en el diseño del laboratorio</t>
  </si>
  <si>
    <t>Plan de trabajo para el diseño del Laboratorio de enseñanza y aprendizaje de la Facultad</t>
  </si>
  <si>
    <t>Diseñar el plan de trabajo del comité</t>
  </si>
  <si>
    <t xml:space="preserve">Escuela de Geología </t>
  </si>
  <si>
    <t>Primer etapa del desarrollo del plan de trabajo para el diseño del laboratorio</t>
  </si>
  <si>
    <t xml:space="preserve">Escuela de Ingeniería Metalúrgica y Ciencia de Materiales </t>
  </si>
  <si>
    <t>Estudio de pertinencia y viabilidad de espacio físico y virtual para el laboratorio de enseñanza y aprendizaje</t>
  </si>
  <si>
    <t>Propuesta de diseño del Laboratorio de enseñanza y aprendizaje presentada al Consejo de Facultad</t>
  </si>
  <si>
    <t xml:space="preserve">Escuela de Ingeniería de Petróleos </t>
  </si>
  <si>
    <t>Segunda etapa del desarrollo del plan de trabajo para el diseño del laboratorio</t>
  </si>
  <si>
    <t xml:space="preserve">Escuela de Ingeniería Química </t>
  </si>
  <si>
    <t>Documento final del diseño del laboratorio de enseñanza y aprendizaje de la facultad para ser presentado y aprobado por el consejo de facultad</t>
  </si>
  <si>
    <t>Creación de espacios para la formación emocional y social (FES) dirigidos a estudiantes de la Facultad de Ingenierías Fisicomecánicas. (n.° interno de proyecto 4962)</t>
  </si>
  <si>
    <t>Crear espacios para fomentar, fortalecer y desarrollar componentes emocionales en los estudiantes, a partir de la transmisión de herramientas y estrategias de afrontamientos.</t>
  </si>
  <si>
    <t xml:space="preserve">Decanato Facultad Ingenierías Físicomecánicas </t>
  </si>
  <si>
    <t>Divulgación del taller</t>
  </si>
  <si>
    <t>Asistencia mínima de los estudiantes al Taller</t>
  </si>
  <si>
    <t>60(porcentaje)</t>
  </si>
  <si>
    <t>Convocatoria, inscripción de estudiantes</t>
  </si>
  <si>
    <t>Selección de estudiantes beneficiarios</t>
  </si>
  <si>
    <t>Primer encuentro autoconocimiento-autoestima</t>
  </si>
  <si>
    <t>Número de estudiantes beneficiarios</t>
  </si>
  <si>
    <t>15(número)</t>
  </si>
  <si>
    <t>Segundo encuentro manejo de emociones y sentimientos</t>
  </si>
  <si>
    <t>Tercer encuentro comunicación asertiva</t>
  </si>
  <si>
    <t xml:space="preserve">Número de beneficiarios del taller sin riesgo académico </t>
  </si>
  <si>
    <t xml:space="preserve">8(número) </t>
  </si>
  <si>
    <t>8(número)</t>
  </si>
  <si>
    <t>Informe de evaluación final de los encuentros</t>
  </si>
  <si>
    <t>Creación y puesta en marcha del voluntariado social universitario en las sedes regionales de la UIS (n.° interno de proyecto 5014)</t>
  </si>
  <si>
    <t>Construir una cultura solidaria en la comunidad universitaria de las sedes regionales de la UIS, mediante la creación de espacios para el trabajo voluntario donde la reflexión y la acción contribuyan a la formación integral y el acercamiento de la comunidad universitaria a la realidad social de la institución y de la región.</t>
  </si>
  <si>
    <t xml:space="preserve">Sede Socorro </t>
  </si>
  <si>
    <t xml:space="preserve">Fondo Especial 7930
Nota: El proyecto se desarrolló con personal administrativo y docente de la Sede Regional Barbosa </t>
  </si>
  <si>
    <t>Promover la vinculación de la comunidad universitaria al voluntariado social universitario en cada sede regional</t>
  </si>
  <si>
    <t>Conformación del grupo de voluntariado social universitario (por cada sede regional la meta es 1)</t>
  </si>
  <si>
    <t>4(número)</t>
  </si>
  <si>
    <t>Conformación del grupo de voluntariado social universitario en cada sede regional</t>
  </si>
  <si>
    <t>Sede Málaga</t>
  </si>
  <si>
    <t>Establecer el plan de capacitación para los integrantes del voluntariado social universitario en cada sede regional</t>
  </si>
  <si>
    <t>Sesiones efectivamente dictadas como capacitación dirigidas al grupo de voluntariado social (por cada sede regional la meta es 4)</t>
  </si>
  <si>
    <t>Definición de las líneas de acción o de trabajo del voluntariado social universitario en cada sede regional</t>
  </si>
  <si>
    <t xml:space="preserve">Sede Barrancabermeja </t>
  </si>
  <si>
    <t>Definir el plan de trabajo del voluntariado social universitario en cada sede regional</t>
  </si>
  <si>
    <t>Actividades desarrolladas por el voluntario social universitario (por cada sede regional la meta es 6)</t>
  </si>
  <si>
    <t>16(número)</t>
  </si>
  <si>
    <t>Ejecución de actividades de transformación o impacto social dirigidas a la comunidad universitaria y en general en cada sede regional</t>
  </si>
  <si>
    <t xml:space="preserve">Sede Barbosa </t>
  </si>
  <si>
    <t>Evaluar el impacto de las acciones realizadas por el voluntariado social universitario en cada sede regional</t>
  </si>
  <si>
    <t>Informe del impacto de las actividades realizadas por el voluntariado social universitario (por cada sede regional la meta es 1)</t>
  </si>
  <si>
    <r>
      <rPr>
        <b/>
        <sz val="11"/>
        <color theme="1"/>
        <rFont val="Humanst521 BT"/>
        <family val="2"/>
      </rPr>
      <t>SUBPROGRAMA 1.1.3:</t>
    </r>
    <r>
      <rPr>
        <sz val="11"/>
        <color theme="1"/>
        <rFont val="Humanst521 BT"/>
        <family val="2"/>
      </rPr>
      <t xml:space="preserve"> EDUCACIÓN INCLUSIVA</t>
    </r>
  </si>
  <si>
    <t>Evento "La mujer y la niña protagonistas de la ciencia" (n.° interno de proyecto 5090)</t>
  </si>
  <si>
    <t>Realizar un evento de duración de un día, donde por medio de diferentes actividades se realce la labor y el rol de la mujer en la ciencia y permita motivar a las niñas, como agentes del futuro a participar, estudiar y producir resultados dentro de las diferentes áreas de las ciencias.</t>
  </si>
  <si>
    <t>Decanato Facultad De Ciencias</t>
  </si>
  <si>
    <t xml:space="preserve">Fondo Especial
7095 
Nota: Las diferentes actividades programadas en el marco del evento se desarrollaron bajo la modalidad de presencialidad remota, haciendo uso de las TIC´s, por lo tanto, la Unidad no tuvo la necesidad de acceder a los recuros </t>
  </si>
  <si>
    <t>Gestionar invitados, espacios físicos y demás recursos necesarios</t>
  </si>
  <si>
    <t>Cronograma del evento establecido</t>
  </si>
  <si>
    <t>Diseñar y generar la publicidad respectiva</t>
  </si>
  <si>
    <t>Divulgar y promover el evento</t>
  </si>
  <si>
    <t>Proceso de divulgación e inscripción realizado</t>
  </si>
  <si>
    <t>100(porcentaje)</t>
  </si>
  <si>
    <t>Organizar toda la logística requerida para el desarrollo del cronograma establecido</t>
  </si>
  <si>
    <t>Proceso de inscripciones del evento</t>
  </si>
  <si>
    <t>Evento "La mujer y la niña protagonistas de la ciencia" realizado</t>
  </si>
  <si>
    <t>Realizar del evento</t>
  </si>
  <si>
    <t>N° de participantes</t>
  </si>
  <si>
    <t>50(unidad)</t>
  </si>
  <si>
    <r>
      <t>SUBPROGRAMA 1.1.4:</t>
    </r>
    <r>
      <rPr>
        <sz val="11"/>
        <color rgb="FF000000"/>
        <rFont val="Humanst521 BT"/>
        <family val="2"/>
      </rPr>
      <t> MONITOREO Y ACOMPAÑAMIENTO ESTUDIANTIL</t>
    </r>
  </si>
  <si>
    <t>Articulación y acompañamiento vocacional y profesional de la Universidad Industrial de Santander Sede Barbosa con las instituciones de educación media del área de influencia(n.° interno de proyecto 4942)</t>
  </si>
  <si>
    <t>Fortalecer la relación entre las instituciones de educación media y la universidad, mediante el acompañamiento y desarrollo de actividades de orientación vocacional y profesional de la comunidad estudiantil.</t>
  </si>
  <si>
    <t xml:space="preserve">Fondo Especial 7930
Nota: El proyecto se desarrolló con personal administrativo y docente de la Sede Regional Barbosa , por lo tanto, no se hizo necesario utilizar </t>
  </si>
  <si>
    <t>Identificar los colegios del municipio Barbosa y colegios técnicos industriales de educación media del área de influencia</t>
  </si>
  <si>
    <t>Alianzas establecidas con los colegios del municipio Barbosa y colegios técnicos industriales de educación media del área de influencia</t>
  </si>
  <si>
    <t>Encuentro con rectores de colegios técnicos industriales, para generar la articulación que permita el acompañamiento para la orientación vocacional y profesional</t>
  </si>
  <si>
    <t>Establecer las actividades a realizar que aporten a fortalecer el proceso de orientación vocacional y profesional</t>
  </si>
  <si>
    <t>Actividades de orientación vocacional y profesional realizadas respecto al plan diseñado</t>
  </si>
  <si>
    <t>80(porcentaje)</t>
  </si>
  <si>
    <t>Facilitar el acompañamiento y asesoría académica a través de tutorías para los estudiantes</t>
  </si>
  <si>
    <t>Realizar actividades de orientación vocacional y profesional</t>
  </si>
  <si>
    <t>Participación de estudiantes en las actividades de orientación vocacional y profesional</t>
  </si>
  <si>
    <t xml:space="preserve">80(porcentaje) </t>
  </si>
  <si>
    <t>Socializar a los estudiantes de octavo -noveno, profesores y directivos del colegio los resultados del proceso de acompañamiento de orientación vocacional y profesional</t>
  </si>
  <si>
    <t>Evaluar los resultados de la articulación y acompañamiento de las instituciones vinculadas con el proceso</t>
  </si>
  <si>
    <t>Informe de resultados de ejecución del proyecto</t>
  </si>
  <si>
    <t>1(Unidad)</t>
  </si>
  <si>
    <t>Implementación de estrategias para el mejoramiento del desempeño académico de los estudiantes de la Facultad de Ingenierías Fisicomecánicas (n.° interno de proyecto 4966)</t>
  </si>
  <si>
    <t>Implementar estrategias de acompañamiento académico a estudiantes de la Facultad de Ingenierías Fisicomecánicas que requieran el mejoramiento de su rendimiento académico.</t>
  </si>
  <si>
    <t>Identificación de las asignaturas críticas 2021-1</t>
  </si>
  <si>
    <t>Asignaturas críticas atendidas</t>
  </si>
  <si>
    <t>15(unidad)</t>
  </si>
  <si>
    <t>Realizar convocatoria y selección de monitores SEA Fisicomecánicas 2021-1</t>
  </si>
  <si>
    <t>Definición de los programas y estrategias a trabajar en el marco del programa SEA</t>
  </si>
  <si>
    <t>Realizar divulgación de las monitorias  SEA Fisicomecánicas disponibles para los beneficiarios 2021-1</t>
  </si>
  <si>
    <t>Número de estudiantes beneficiados de monitorias SEA Fisicomecánicas</t>
  </si>
  <si>
    <t xml:space="preserve">50(unidad) </t>
  </si>
  <si>
    <t>Seguimiento a los estudiantes participantes de los programas de monitorias SEA Fisicomecánicas</t>
  </si>
  <si>
    <t>Evaluación del impacto del programa de monitorias SEA Fisicomecánicas en los estudiantes</t>
  </si>
  <si>
    <t>Identificación de las asignaturas críticas 2021-2</t>
  </si>
  <si>
    <t>Número de estudiantes en riesgo académico que asisten a las monitorias</t>
  </si>
  <si>
    <t xml:space="preserve">10(unidad) </t>
  </si>
  <si>
    <t>10(unidad)</t>
  </si>
  <si>
    <t>Realizar convocatoria y selección de monitores SEA Fisicomecánicas 2021-2</t>
  </si>
  <si>
    <t>Realizar divulgación de las monitorias SEA Fisicomecánicas disponibles para los beneficiarios 2021-2</t>
  </si>
  <si>
    <t>Creación y puesta en marcha del programa sea lenguaje digital 2021 para el desarrollo de la competencia informacional articulados desde la Biblioteca UIS (n.° interno de proyecto 5027)</t>
  </si>
  <si>
    <t>Crear y poner en marcha el programa sea lenguaje digital 2021 para el desarrollo de la competencia informacional para brindar herramientas a los estudiantes de primer nivel que les permitan convertirse en usuarios autónomos en el uso y gestión de la información.</t>
  </si>
  <si>
    <t>Biblioteca</t>
  </si>
  <si>
    <t>Construcción de la metodología del programa SEA lenguaje digital</t>
  </si>
  <si>
    <t>Documento de la metodología del programa SEA lenguaje digital elaborado</t>
  </si>
  <si>
    <t xml:space="preserve">1(unidad) </t>
  </si>
  <si>
    <t>Solicitud para el nombramiento de auxiliares estudiantiles a la vicerrectoría académica</t>
  </si>
  <si>
    <t>Reclutamiento y selección de hojas de vida de estudiantes</t>
  </si>
  <si>
    <t xml:space="preserve">Auxiliares nombrados para SEA lenguaje digital </t>
  </si>
  <si>
    <t xml:space="preserve">4(número) </t>
  </si>
  <si>
    <t>Capacitación de los auxiliares estudiantiles</t>
  </si>
  <si>
    <t>Solicitud de apoyo a la escuela de idiomas para permitir dictar las horas definidas del programa</t>
  </si>
  <si>
    <t>Estudiantes capacitados de primer nivel de pregrado presencial</t>
  </si>
  <si>
    <t>Organización y distribución de los auxiliares para dictar el programa</t>
  </si>
  <si>
    <t>Capacitaciones a los estudiantes de primer semestre en el programa de sea lenguaje digital</t>
  </si>
  <si>
    <t>Informe final del programa SEA lenguaje digital elaborado</t>
  </si>
  <si>
    <t>Evaluación y retroalimentación del programa</t>
  </si>
  <si>
    <t>SEA 2021: Nuevos retos en la educación superior (n.° interno de proyecto 5052)</t>
  </si>
  <si>
    <t>Adaptar el sistema de excelencia académica de los estudiantes de pregrado de la UIS a las necesidades cambiantes producto de la pandemia por el covid-19, de manera que permita continuar impactando los índices de permanencia y éxito académico</t>
  </si>
  <si>
    <t>Fondo Común 1454</t>
  </si>
  <si>
    <t>Caracterización estudiantil</t>
  </si>
  <si>
    <t>Índice de caracterización estudiantil = (No. Total de estudiantes caracterizados/ No. Total de estudiantes admitidos) * 100</t>
  </si>
  <si>
    <t xml:space="preserve">95(porcentaje) </t>
  </si>
  <si>
    <t>Acompañamiento académico (tutorías, monitorias, talleres de repaso, biblioteca 7x24, clubes de lectura), a cargo de los programas ASAE, LENGUAJE, MIDAS, PAMRA y tutorías biblioteca</t>
  </si>
  <si>
    <t>Acompañamiento cognitivo a cargo del programa FPC</t>
  </si>
  <si>
    <t>Cobertura del SEA = (No. Total de estudiantes usuarios del SEA / No. Total de estudiantes matriculados) * 100</t>
  </si>
  <si>
    <t>40(porcentaje)</t>
  </si>
  <si>
    <t>Acompañamiento biopsicosocial</t>
  </si>
  <si>
    <t>Apoyo económico: auxiliaturas estudiantiles</t>
  </si>
  <si>
    <t xml:space="preserve">Índice de permanencia estudiantil por periodo académico = [Número de estudiantes matriculados en la universidad - (número de estudiantes PFU + Número de estudiantes con retiro </t>
  </si>
  <si>
    <t>90(porcentaje)</t>
  </si>
  <si>
    <t>Articulación de la UIS con instituciones de educación media: olimpiadas matemáticas de primaria y secundaria, semillero EULER</t>
  </si>
  <si>
    <t>Cursos de inducción a estudiantes de nuevo ingreso (matemáticas y lectura)</t>
  </si>
  <si>
    <t>Índice de aprobación de asignaturas = Número de cupos aprobados / Número de cupos matriculados</t>
  </si>
  <si>
    <t>Estrategia de desarrollo de competencias trasversales en estudiantes de la UIS</t>
  </si>
  <si>
    <r>
      <t>SUBPROGRAMA 1.1.5:</t>
    </r>
    <r>
      <rPr>
        <sz val="11"/>
        <color rgb="FF000000"/>
        <rFont val="Humanst521 BT"/>
        <family val="2"/>
      </rPr>
      <t xml:space="preserve"> APRENDIZAJE ASISITIDO POR NUEVAS TECNOLOGÍAS </t>
    </r>
  </si>
  <si>
    <t>Mejoramiento de las experiencias de permanencia estudiantil por medio de la incorporación de herramientas TIC aplicadas a asignaturas de ciclo básico y profesional (pospandemia covid-19)(n.° interno de proyecto 4891)</t>
  </si>
  <si>
    <t>Apoyar los procesos de enseñanza - aprendizaje a través de la implementación de asignaturas del ciclo de ciencias básicas de ingeniería coordinadas por Expertic y el diseño de nuevas asignaturas del ciclo profesional de ingenierías.</t>
  </si>
  <si>
    <t>Instituto de Proyección Regional y Educación a Distancia</t>
  </si>
  <si>
    <t>Hacer el montaje e implementación en moodle del “aula modelo” para la asignatura circuitos eléctricos 1</t>
  </si>
  <si>
    <t>Número de profesores que participan en la Escuela para Formadores (EFor) orientado por CEDEDUIS u otras sesiones de capacitación y actualización sobre estrategias y metodologías TIC durante el año.</t>
  </si>
  <si>
    <t>Hacer seguimiento al número de accesos a recursos virtuales por medio de los enlaces dispuestos por el proyecto EXPERTIC</t>
  </si>
  <si>
    <t>Número de «Aulas Modelo» diseñadas y subidas en la plataforma MOODLE.</t>
  </si>
  <si>
    <t>25(número)</t>
  </si>
  <si>
    <t>Ajustar las asignaturas química general, biociencias médicas I y circuitos eléctricos I incorporando las metodologías, competencias y contenidos integrados entre laboratorio y teoría contemplando el modelo híbrido de presencial y presencialidad remota</t>
  </si>
  <si>
    <t>Número de «Aulas Modelo» que se utilizan para cursos en etapa de implementación con estudiantes matriculados durante el año.</t>
  </si>
  <si>
    <t>Formular escuela para formadores (EFOR) para profesores de las asignaturas en el alcance de EXPERTIC</t>
  </si>
  <si>
    <t>Número de cursos en el año que serán montados, implementados y con soporte por parte de ExperTIC que utilizan las «aulas modelo» diseñadas.</t>
  </si>
  <si>
    <t>220(número)</t>
  </si>
  <si>
    <t>Crear aulas virtuales a partir de las “aulas modelo” disponibles y vincular a estudiantes matriculados en las asignaturas: física 1, física 2, física 3, laboratorio de mecánica i, electromagnetismo, laboratorio de electromagnetismo, laboratorio de ondas, química básica, química 1, química 2, química general y biociencias médicas i; en Bucaramanga y sedes regionales</t>
  </si>
  <si>
    <t>Número de CUPOS de estudiantes matriculados en cursos implementados por el proyecto ExperTIC en promedio por semestre.</t>
  </si>
  <si>
    <t>3000(número)</t>
  </si>
  <si>
    <t xml:space="preserve">Escuela de Física </t>
  </si>
  <si>
    <t>Apoyar la logística de las evaluaciones coordinadas por las escuela para las asignaturas de física 1, física 2, física 3, química básica, química I y química II en las sedes donde aplique</t>
  </si>
  <si>
    <t>Número de accesos al año a recursos virtuales de la biblioteca sugeridos en los enlaces dispuestos por el proyecto ExperTIC.</t>
  </si>
  <si>
    <t>5000(número)</t>
  </si>
  <si>
    <t>Escuela de Química</t>
  </si>
  <si>
    <t>Incorporar nuevos enlaces en la plataforma EXPERTIC para acceder a recursos virtuales dispuestos por la biblioteca y otras fuentes</t>
  </si>
  <si>
    <t>Número de evaluaciones coordinadas por Escuela para una o más sedes, en donde se brinda apoyo logístico por parte de los profesionales del proyecto ExperTIC.</t>
  </si>
  <si>
    <t>200(número)</t>
  </si>
  <si>
    <t xml:space="preserve">Escuela de Ingeniería Eléctrica, Electrónica y Telecomunicaciones </t>
  </si>
  <si>
    <t>Hacer el diseño y desarrollo en Moodle del «aula modelo» para la asignatura circuitos eléctricos 1</t>
  </si>
  <si>
    <t>Número de asignaturas con metodología, competencias y contenidos integrados.</t>
  </si>
  <si>
    <t>9(número)</t>
  </si>
  <si>
    <t>Número de enlaces nuevos a recursos digitales accesibles en línea de la biblioteca virtual u otras fuentes.</t>
  </si>
  <si>
    <t>Apoyo a la implementación de herramientas TIC en los procesos de formación de la UIS (n.° interno de proyecto 4975)</t>
  </si>
  <si>
    <t>Desarrollar y fortalecer estrategias que apunten a continuar con el proceso de implementación y divulgación de la política de TIC, impactando los procesos de enseñanza, aprendizaje y evaluación de asignaturas que se ofrecen en la Universidad Industrial de Santander.</t>
  </si>
  <si>
    <t>Formación a profesores en el uso de herramientas tecnológicas para apoyar procesos educativos (Moodle y otros)</t>
  </si>
  <si>
    <t xml:space="preserve">Número de profesores capacitados durante el año 2021, por el CEDEDUIS en el uso de herramientas TIC (Moodle y otros) como apoyo a la docencia. </t>
  </si>
  <si>
    <t>Asesoría y acompañamiento en el desarrollo de aulas virtuales, según lo establecido en el nivel 2 como apoyo a los procesos de formación que se desarrollan en la universidad</t>
  </si>
  <si>
    <t>Construcción de lineamientos o requerimientos básicos para la producción de recursos educativos digitales institucionales, para presentar a la dirección de la universidad</t>
  </si>
  <si>
    <t>Total de cursos ofrecidos en el año 2021 con soporte en la plataforma Moodle (2021-1+2021-2)</t>
  </si>
  <si>
    <t xml:space="preserve">1400(unidad) </t>
  </si>
  <si>
    <t>1400(unidad)</t>
  </si>
  <si>
    <t>Llamado a convocatorias INNOVA-TIC 2020 ET2 y OVA-TIC 2020 ET2, asignación de recursos y ejecución de actividades de estas convocatorias</t>
  </si>
  <si>
    <t>Evento de socialización de experiencias de implementación de TIC en docencia al interior de la universidad durante el año 2020</t>
  </si>
  <si>
    <t>0(unidad)</t>
  </si>
  <si>
    <t>Formulación y ejecución de convocatoria TIC, modalidad práctica en docencia 2021</t>
  </si>
  <si>
    <t>Programación y ejecución del evento de socialización de resultados de la política TIC en la UIS y de tendencias tic en instituciones de educación superior a nivel nacional</t>
  </si>
  <si>
    <t>El evento se programó para el mes de febrero de 2022, teniendo en cuenta el avance en el período académico y las diferentes actividades en las cuales se encontraban participando los docentes, por lo tanto, no tendrían el tiempo suficiente para acudir al evento.</t>
  </si>
  <si>
    <t>Número de convocatorias TIC formuladas, publicadas y con recursos asignados.</t>
  </si>
  <si>
    <r>
      <t xml:space="preserve">PROGRAMA 1.2: </t>
    </r>
    <r>
      <rPr>
        <sz val="11"/>
        <color rgb="FF000000"/>
        <rFont val="Humanst521 BT"/>
        <family val="2"/>
      </rPr>
      <t xml:space="preserve">CALIDAD Y PERTINENCIA DE PROGRAMAS </t>
    </r>
  </si>
  <si>
    <r>
      <t xml:space="preserve">SUBPROGRAMA 1.2.1: </t>
    </r>
    <r>
      <rPr>
        <sz val="11"/>
        <color rgb="FF000000"/>
        <rFont val="Humanst521 BT"/>
        <family val="2"/>
      </rPr>
      <t>CALIDAD DE PROGRAMAS</t>
    </r>
  </si>
  <si>
    <t>Liderazgo y acompañamiento a las escuelas de ingeniería adscritas a las Facultad de Ingenierías Fisicoquímicas y a la Facultad de Ingenierías Fisicomecánicas para llevar a cabo el proceso de acreditación ABET. FASE V	( n.° interno de proyecto 4937)</t>
  </si>
  <si>
    <t>Coordinar las actividades de acompañamiento a los programas académicos que se encuentran en el proceso de acreditación internacional ABET para:
’- Aplicar las acciones de mejora derivadas de los ciclos de assessment realizados durante la fase IV y continuar con los ciclos de assesment en el 2021.
- Apoyar en la preparación y presentación del informe “Self-Study report” de los programas de las dos facultades que decidan presentar el documento en el año 2021.
- Organizar las condiciones para recibir la visita de evaluadores abet al final de año.</t>
  </si>
  <si>
    <t>Recopilación y análisis de los datos del ciclo de Assessment para el semestre 2020 - II</t>
  </si>
  <si>
    <t>Registro del "Request for Evaluation" a ABET (Uno por programa)</t>
  </si>
  <si>
    <t>2(unidad)</t>
  </si>
  <si>
    <t xml:space="preserve">Escuela de Petróleos </t>
  </si>
  <si>
    <t>Redacción del informe de avance no. 1 del Self Study Report</t>
  </si>
  <si>
    <t>Acta de reunión de cierre del semestre académico de 2020-II  (Uno por programa académico)</t>
  </si>
  <si>
    <t>Registro en el sistema de información de ABET el "Request For Evaluation" para cada programa académico</t>
  </si>
  <si>
    <t xml:space="preserve">Decanato Facultad Ingenirías Físicomecánicas </t>
  </si>
  <si>
    <t>Redacción del informe de avance no. 2 del Self Study Report</t>
  </si>
  <si>
    <t xml:space="preserve">Escuela Ingeniería Civil </t>
  </si>
  <si>
    <t>Redacción del informe final del Self Study Report</t>
  </si>
  <si>
    <t>Informe "Self-Study Report" (uno por programa)</t>
  </si>
  <si>
    <t>Registro en el sistema de información de ABET el "Self - Study Report" para cada programa académico</t>
  </si>
  <si>
    <t xml:space="preserve">Escuela Ingeniería Mecánica </t>
  </si>
  <si>
    <t>Coordinación de la logística para recibir la visita de evaluadores ABET</t>
  </si>
  <si>
    <t xml:space="preserve">Programa de consolidación de la cultura de autoevaluación y de fomento de los procesos de acreditación de programas de pregrado y posgrado de la Universidad Industrial de Santander-UIS(n.° interno de proyecto 5026) </t>
  </si>
  <si>
    <t>• Consolidar la cultura de la autoevaluación
• Fomentar los procesos de autoevaluación de los programas de pregrado y posgrado con miras al logro de la acreditación de alta calidad.
• Garantizar el cumplimiento de los requisitos para la acreditación institucional en cuanto a programas acreditables acreditados.
• Garantizar el cumplimiento de lo estipulado en el ACUERDO 02 de 2020 del CESU</t>
  </si>
  <si>
    <t>Fondo Común 2110</t>
  </si>
  <si>
    <t>Contratación de profesionales y asignación de estos a los programas</t>
  </si>
  <si>
    <t xml:space="preserve">Número de programas que iniciaron el proceso de acreditación </t>
  </si>
  <si>
    <t>5(unidad)</t>
  </si>
  <si>
    <t>Suministro de información institucional y de información del programa a cargo de otras unidades</t>
  </si>
  <si>
    <t>Asesoría y acompañamiento a la realización de los procesos de autoevaluación con fines de acreditación o renovación de esta</t>
  </si>
  <si>
    <t>Número de programas que finalizaron la elaboración del informe de autoevaluación</t>
  </si>
  <si>
    <t>Seguimiento a la realización de los procesos de autoevaluación con fines de acreditación o renovación de esta</t>
  </si>
  <si>
    <t>Número de documentos SIAPAD actualizados</t>
  </si>
  <si>
    <t>Estudio del acuerdo 02 de 2020 del CESU y la guía que esta por emitir el CNA para la acreditación de programas</t>
  </si>
  <si>
    <t>Número de documento SIAPAD construidos</t>
  </si>
  <si>
    <t>Definición de los modelos de evaluación para la autoevaluación de programas</t>
  </si>
  <si>
    <t>Número de baterías de indicadores formuladas</t>
  </si>
  <si>
    <t>7(unidad)</t>
  </si>
  <si>
    <t>Diseño de los instrumentos para la recolección de la información para la autoevaluación de programas</t>
  </si>
  <si>
    <t>Número de instrumentos para seguimiento a la batería de indicadores</t>
  </si>
  <si>
    <t>Definición de la metodología para desarrollar el proceso de autoevaluación de programas</t>
  </si>
  <si>
    <t>Número de informes de avance de plan de mejoramiento para remitir al CNA</t>
  </si>
  <si>
    <t>8(unidad)</t>
  </si>
  <si>
    <t>Recolección de la información y elaboración de informes de avance de planes de mejoramiento</t>
  </si>
  <si>
    <t>Renovación de la acreditación institucional – FASE III (n.° interno de proyecto 5029)</t>
  </si>
  <si>
    <t>Lograr la renovación de la acreditación institucional</t>
  </si>
  <si>
    <t>Elaboración del informe de autoevaluación</t>
  </si>
  <si>
    <t>Informe de autoevaluación</t>
  </si>
  <si>
    <t>Socialización de los resultados a la comunidad</t>
  </si>
  <si>
    <t>Diligenciamiento de cuadros maestros</t>
  </si>
  <si>
    <t>Preparación, coordinación y atención de la visita de pares académicos designados por el CNA</t>
  </si>
  <si>
    <t>LA visita de los pares académicos externos fue programada por el Consejo Nacional de Acreditación para los días 14, 15 y 16 de febrero de 2022, por ende, estas actividades se finalizarán con el desarrollo de esta visita</t>
  </si>
  <si>
    <t>Cuadros maestros debidamente diligenciados</t>
  </si>
  <si>
    <t xml:space="preserve">11(unidad) </t>
  </si>
  <si>
    <t>11(unidad)</t>
  </si>
  <si>
    <t>Respuesta institucional al informe de pares académicos</t>
  </si>
  <si>
    <r>
      <t xml:space="preserve">PROGRAMA 1.3: </t>
    </r>
    <r>
      <rPr>
        <sz val="11"/>
        <color rgb="FF000000"/>
        <rFont val="Humanst521 BT"/>
        <family val="2"/>
      </rPr>
      <t>DESARROLLO PROFESORAL</t>
    </r>
  </si>
  <si>
    <r>
      <t xml:space="preserve">SUBPROGRAMA 1.3.1: </t>
    </r>
    <r>
      <rPr>
        <sz val="11"/>
        <color rgb="FF000000"/>
        <rFont val="Humanst521 BT"/>
        <family val="2"/>
      </rPr>
      <t xml:space="preserve">DESARROLLO DE COMPETENCIAS PEDAGÓGICAS DEL PROFESOR   </t>
    </r>
  </si>
  <si>
    <t xml:space="preserve">Diseño y desarrollo de cuatro cursos virtuales para incluir en la oferta formativa del CEDEDUIS (n.° interno de proyecto 4941) </t>
  </si>
  <si>
    <t>Fortalecer competencias docentes para la formación integral y la innovación pedagógica.</t>
  </si>
  <si>
    <t xml:space="preserve">Fondo Común 2150 
Nota: El proyecto se desarrolló con personal administrativo  de la Dirección de Comunicaciones y CEDEDUIS </t>
  </si>
  <si>
    <t>Selección y contratación diseñador gráfico</t>
  </si>
  <si>
    <t>Para el desarrollo de las actividades del proyecto se contó con el apoyo de los profesionales de la Dirección de Comunicaciones, por lo tanto, no se realizó la contratación del diseñador gráfico</t>
  </si>
  <si>
    <t>Número de cursos diseñados</t>
  </si>
  <si>
    <t xml:space="preserve">Análisis de requerimientos	</t>
  </si>
  <si>
    <t>Diseño instruccional de los cuatro cursos</t>
  </si>
  <si>
    <t>Documentos de requerimientos elaborados</t>
  </si>
  <si>
    <t>Desarrollo y montaje de los cuatro cursos</t>
  </si>
  <si>
    <t>La UIS fomenta la investigación, la innovación y la gestión del conocimiento para contribuir al logro de altos niveles de desarrollo logrados con equidad, responsabilidad y justicia social. La investigación y la innovación son procesos mediante los cuales el conocimiento, como bien público, se ofrece a los miembros de la comunidad universitaria y a la sociedad para fortalecer capacidades que posibilitan la formación integral y los procesos de extensión de la acción universitaria a escenarios nacionales e internacionales.
Con el liderazgo de los profesores y la disponibilidad de recursos institucionales, los estudiantes participan en procesos de investigación y de generación de conocimiento por medio de los cuales se fortalecerá el aprendizaje autónomo, la comunicación efectiva, el trabajo en equipo, la iniciativa para la construcción y dirección de redes colaborativas y la perspicacia para reconocer, formular, investigar y resolver problemas. De esta manera, los graduados de la UIS se distinguen por el aporte significativo en los espacios de interacción social alrededor de diversos problemas de la comunidad.  La investigación y los procesos de innovación, que surgen de las dinámicas institucionales, buscan impactar los sectores económicos territoriales de producción de la sociedad y desarrollar las capacidades de los actores en materia de protección, gestión y explotación de los resultados de los trabajos de investigación. Así, la UIS crea condiciones para la transformación productiva con equidad y fomenta, al construir alianzas con múltiples actores del sistema de ciencia y tecnología, la innovación y el emprendimiento como requisitos de la competitividad regional y nacional.</t>
  </si>
  <si>
    <r>
      <t xml:space="preserve">PROGRAMA 2.1: </t>
    </r>
    <r>
      <rPr>
        <sz val="11"/>
        <color rgb="FF000000"/>
        <rFont val="Humanst521 BT"/>
        <family val="2"/>
      </rPr>
      <t>INVESTIGACIÓN</t>
    </r>
  </si>
  <si>
    <r>
      <t>SUBPROGRAMA 2.1.1: </t>
    </r>
    <r>
      <rPr>
        <sz val="11"/>
        <color rgb="FF000000"/>
        <rFont val="Humanst521 BT"/>
        <family val="2"/>
      </rPr>
      <t>FORMACIÓN PARA LA INVESTIGACIÓN</t>
    </r>
  </si>
  <si>
    <t>UAA responsable(s)-
 UAA corresponsable(s)</t>
  </si>
  <si>
    <t xml:space="preserve">Presupuesto ejecutado </t>
  </si>
  <si>
    <t>Fecha de inicio
AA/MM/DD</t>
  </si>
  <si>
    <t>Fecha de terminación
AA/MM/DD</t>
  </si>
  <si>
    <t xml:space="preserve"> %  de avance
(21/12/31)</t>
  </si>
  <si>
    <t>Justificación</t>
  </si>
  <si>
    <t>Fortalecimiento de la formación para la investigación en la UIS (n.° interno de proyecto 4916)</t>
  </si>
  <si>
    <t>Fomentar y apoyar la actividad de investigación como una estrategia que promueve la cultura y permiten un espacio de articulación entre la actividad investigativa y los procesos de formación, con fin de estimular y revitalizar la actividad y la creatividad en la investigación.</t>
  </si>
  <si>
    <t xml:space="preserve">Vicerrectoría de Investigación y Extensión </t>
  </si>
  <si>
    <t>Publicación de portafolio de programas de apoyo de la VIE del año 2020</t>
  </si>
  <si>
    <t>Profesionales recién graduados, estudiantes de pregrado / posgrado vinculados a proyectos Minciencias Convocatoria 2020</t>
  </si>
  <si>
    <t xml:space="preserve">15(unidad) </t>
  </si>
  <si>
    <t xml:space="preserve">Dirección de Transferencia de Conocimiento </t>
  </si>
  <si>
    <t xml:space="preserve">Coordinación de Programas y Proyectos </t>
  </si>
  <si>
    <t>Verificación de cumplimiento de requisitos</t>
  </si>
  <si>
    <t>Dirección de Investigación y Extensión de la Facultad de Ciencias</t>
  </si>
  <si>
    <t>Evaluación de propuestas</t>
  </si>
  <si>
    <t>Número de apoyo a Semilleros de Investigación</t>
  </si>
  <si>
    <t xml:space="preserve">40(unidad) </t>
  </si>
  <si>
    <t>40(unidad)</t>
  </si>
  <si>
    <t>Dirección de Investigación y Extensión de la Facultad de Ciencias Humanas</t>
  </si>
  <si>
    <t>Entrevista a candidatos del programa estancias posdoctorales</t>
  </si>
  <si>
    <t xml:space="preserve">Dirección de Investigación y Extensión de la Facultad de Ingenierías Físicoquímicas </t>
  </si>
  <si>
    <t>Subsanación de requisitos</t>
  </si>
  <si>
    <t xml:space="preserve">Dirección de Investigación y Extensión de la Facultad de Ingenierías Físicomecánicas </t>
  </si>
  <si>
    <t>Recepción de propuestas</t>
  </si>
  <si>
    <t xml:space="preserve">Estancias posdoctorales </t>
  </si>
  <si>
    <t>Dirección de Investigación y Extensión de la Facultad de Salud</t>
  </si>
  <si>
    <t>Publicación de resultados</t>
  </si>
  <si>
    <r>
      <t>SUBPROGRAMA 2.1.2: </t>
    </r>
    <r>
      <rPr>
        <sz val="11"/>
        <color rgb="FF000000"/>
        <rFont val="Humanst521 BT"/>
        <family val="2"/>
      </rPr>
      <t>INVESTIGACIÓN BÁSICA Y ARTICULADA CON EL ENTORNO</t>
    </r>
  </si>
  <si>
    <t xml:space="preserve">Creación del Grupo de Investigación en Ciencias Agrarias y Ecología (GICAE), adscrito al Instituto de Proyección Regional y Educación a Distancia IPRED(n.° interno de proyecto 4906) </t>
  </si>
  <si>
    <t>Crear el Grupo de Investigación en Ciencias Agrarias Y Ecología (GICAE)</t>
  </si>
  <si>
    <t>Elaboración de los documentos pertinentes a la creación del grupo de investigación en ciencias agrarias y ecología (GICAE) en COLCIENCIAS (GRUPLAC)</t>
  </si>
  <si>
    <t>Grupo de investigación en Ciencias Agrarias y Ecología (GICAE) creado/ registrado en COLCIENCIAS (GrupLAC).</t>
  </si>
  <si>
    <t>Realización del plan de actividades del grupo de investigación a tres años</t>
  </si>
  <si>
    <t>Diligenciamiento del formulario: solicitud de reconocimiento institucional y actualización del grupo de investigación (código: fin. 55)</t>
  </si>
  <si>
    <t xml:space="preserve">Formato Solicitud de reconocimiento institucional y actualización del grupo de investigación (Código: FIN. 55) diligenciado. </t>
  </si>
  <si>
    <t>Elaboración de la solicitud de reconocimiento institucional ante la vicerrectoría de investigación y extensión de la universidad</t>
  </si>
  <si>
    <t xml:space="preserve">Reconocimiento institucional solicitado ante la Vicerrectoría de Investigación y Extensión de la universidad (VIE) </t>
  </si>
  <si>
    <t xml:space="preserve">Fortalecimiento de la actividad investigativa en la Universidad Industrial de Santander (n.° interno de proyecto 4919) </t>
  </si>
  <si>
    <t>Promover la generación y el fortalecimiento de condiciones apropiadas para el desarrollo de actividades investigativas como requisito indispensable para consolidar una cultura de investigación en la Universidad Industrial de Santander.</t>
  </si>
  <si>
    <t>Publicación del portafolio de programas de apoyo de la VIE del año 2021</t>
  </si>
  <si>
    <t>Propuestas de investigación apoyadas por la Convocatoria de Capital semilla 2021</t>
  </si>
  <si>
    <t xml:space="preserve">0(unidad) </t>
  </si>
  <si>
    <t>Verificación de cumplimiento de requisitos de las propuestas recibidas</t>
  </si>
  <si>
    <t>Proyectos de investigación básica y aplicada financiados con recursos desembolsables 2021</t>
  </si>
  <si>
    <t xml:space="preserve">25(unidad) </t>
  </si>
  <si>
    <t>25(unidad)</t>
  </si>
  <si>
    <t>Evaluación de propuestas recibidas</t>
  </si>
  <si>
    <t>Proyectos de investigación de desarrollo experimental financiados con recursos desembolsables 2021</t>
  </si>
  <si>
    <t>Proyectos de investigación aplicada interdisciplinar financiados con recursos desembolsables 2021</t>
  </si>
  <si>
    <t>Apoyo a la actividad investigativa de la Universidad Industrial de Santander (n.° interno de proyecto 4923)</t>
  </si>
  <si>
    <t>Incentivar la investigación en la Universidad Industrial de Santander y velar porque cumpla con los principios éticos establecidos en las normas nacionales e internacionales vigentes.</t>
  </si>
  <si>
    <t>Evaluación ética de propuestas de investigación o extensión presentadas ante el CEINCI y emisión del concepto</t>
  </si>
  <si>
    <t>Proyectos registrados en el CEINCI a los que se les realiza al menos un seguimiento.</t>
  </si>
  <si>
    <t xml:space="preserve">60(unidad) </t>
  </si>
  <si>
    <t>60(unidad)</t>
  </si>
  <si>
    <t>Seguimiento pasivo o activo de proyectos de investigación en ejecución aprobados por el CEINCI</t>
  </si>
  <si>
    <t>Realizar monitoreo de las convocatorias de investigación para financiación externa y socializar a la comunidad universitaria</t>
  </si>
  <si>
    <t>Realizar verificación de requisitos de las propuestas de investigación para financiación externa (incluye con aporte efectivo UIS), para trámite de aval en el COIE, previo a la presentación ante el ente externo</t>
  </si>
  <si>
    <t xml:space="preserve">Curso de educación continuada ofrecido a la comunidad UIS en temas de ética </t>
  </si>
  <si>
    <t>Publicación de los términos de referencia de la convocatoria estímulo a grupos</t>
  </si>
  <si>
    <t>Realización del curso de educación continuada</t>
  </si>
  <si>
    <t>Proyectos de investigación cofinanciados por la Universidad en convocatorias externas.</t>
  </si>
  <si>
    <t>Revisión cumplimiento de requisitos de los grupos de investigación participantes en la convocatoria</t>
  </si>
  <si>
    <t>Apoyos otorgados a grupos de investigación</t>
  </si>
  <si>
    <t xml:space="preserve">93(unidad) </t>
  </si>
  <si>
    <t>93(unidad)</t>
  </si>
  <si>
    <t>Publicación de los resultados de la convocatoria estímulo a grupos de investigación</t>
  </si>
  <si>
    <t>Apoyo a solicitudes de registro de derechos de propiedad intelectual y acceso a recursos genéticos (n.° interno de proyecto 4924)</t>
  </si>
  <si>
    <t>Mantener los derechos vigentes de las tecnologías para las cuales se le ha otorgado patente a la UIS.
Incrementar el acervo de activos intangibles de la universidad.
Divulgar a los profesores y estudiantes de la universidad la cultura de obtención de derechos de propiedad intelectual.
Promover la formación del acceso a los recursos genéticos para el proceso de investigación</t>
  </si>
  <si>
    <t>Recepción de solicitudes de protección</t>
  </si>
  <si>
    <t>Mantenimientos de derechos de propiedad intelectual de patentes otorgadas</t>
  </si>
  <si>
    <t xml:space="preserve">20(unidad) </t>
  </si>
  <si>
    <t>20(unidad)</t>
  </si>
  <si>
    <t>Trámite de solicitudes</t>
  </si>
  <si>
    <t xml:space="preserve">Acompañamientos al proceso a las solicitudes de patente </t>
  </si>
  <si>
    <t>Eventos de sensibilización y capacitación en propiedad intelectual</t>
  </si>
  <si>
    <t>Solicitudes de registro de derechos de propiedad intelectual</t>
  </si>
  <si>
    <t xml:space="preserve">5(unidad) </t>
  </si>
  <si>
    <t>Firma de acuerdos de confidencialidad establecidos con terceros</t>
  </si>
  <si>
    <t>Eventos de sensibilización o sesiones de capacitación en propiedad intelectual dirigidos a la comunidad universitaria</t>
  </si>
  <si>
    <t>Suscripción de contrato de acceso a recursos genéticos</t>
  </si>
  <si>
    <t>Acuerdos de confidencialidad o propiedad intelectual, o cesiones de derecho de propiedad intelectual establecidos con terceros</t>
  </si>
  <si>
    <t xml:space="preserve">8(unidad) </t>
  </si>
  <si>
    <t>Publicación de términos referencia del programa</t>
  </si>
  <si>
    <t>Contrato de acceso a recursos genéticos</t>
  </si>
  <si>
    <r>
      <t>SUBPROGRAMA 2.1.3: </t>
    </r>
    <r>
      <rPr>
        <sz val="11"/>
        <color rgb="FF000000"/>
        <rFont val="Humanst521 BT"/>
        <family val="2"/>
      </rPr>
      <t xml:space="preserve">VISIBILIDAD DE LA INVESTIGACIÓN </t>
    </r>
  </si>
  <si>
    <t>Fortalecimiento a las ediciones UIS (n.° interno de proyecto 4907)</t>
  </si>
  <si>
    <t>Fortalecer el proceso editorial de las publicaciones en la modalidad de libros de la universidad mediante la implementación de estrategias de publicación, promoción y distribución.</t>
  </si>
  <si>
    <t xml:space="preserve">División de Publicaciones </t>
  </si>
  <si>
    <t>Fondo Común 3170</t>
  </si>
  <si>
    <t>Revisión y corrección de las propuestas avaladas por el comité editorial para publicación</t>
  </si>
  <si>
    <t>Libros publicados por la editorial de la UIS</t>
  </si>
  <si>
    <t xml:space="preserve">20(número) </t>
  </si>
  <si>
    <t xml:space="preserve">Propuestas revisadas y corregidas </t>
  </si>
  <si>
    <t>Diseño y diagramación de los textos en formatos impresos y digitales</t>
  </si>
  <si>
    <t>Propuestas diseñadas y diagramadas</t>
  </si>
  <si>
    <t>Distribución a través de plataformas digitales y otros modelos de negocio (como acceso abierto, cerrado y mixto)</t>
  </si>
  <si>
    <t>Publicaciones normalizadas</t>
  </si>
  <si>
    <t>Normalización de las publicaciones bajo estándares internacionales</t>
  </si>
  <si>
    <t>Contratos de distribución vigentes</t>
  </si>
  <si>
    <t xml:space="preserve">2(unidad) </t>
  </si>
  <si>
    <t xml:space="preserve">Desarrollo de un evento científico académico de carácter internacional 2021 (n.° interno de proyecto 4870) </t>
  </si>
  <si>
    <t>Realizar un evento interdisciplinar en conjunto con la Facultad de Salud y el IPRED, de carácter internacional, que por medio de temáticas de interés global, permita generar espacios participativos enfocados en: 1. difundir los resultados de los procesos de investigación en las áreas comunes e interdisciplinares de las 3 unidades, 2. promover y despertar el interés en las ciencias y el emprendimiento, 3. que sean un medio de afianzar conocimientos, 4. que ayuden a consolidar y mejorar las relaciones docentes-estudiantes y por último que permitan involucrar a toda la comunidad universitaria y local, generando visibilidad a las 3 unidades organizadoras, sus programas y sus proyectos.</t>
  </si>
  <si>
    <t>Conformar el equipo y comités de trabajo conformado por las 3 unidades</t>
  </si>
  <si>
    <t>Planear y definir las actividades a desarrollar y sus responsables, con el fin de tener un cronograma</t>
  </si>
  <si>
    <t>N de reuniones de planeación realizadas</t>
  </si>
  <si>
    <t xml:space="preserve">5(número) </t>
  </si>
  <si>
    <t xml:space="preserve">Decanato Facultad de Ciencias </t>
  </si>
  <si>
    <t>Divulgación del evento</t>
  </si>
  <si>
    <t>Proceso de inscripción y selección de trabajos finalizado</t>
  </si>
  <si>
    <t xml:space="preserve">100(porcentaje) </t>
  </si>
  <si>
    <t xml:space="preserve">Decanato Facultad de Salud  </t>
  </si>
  <si>
    <t>Realizar las inscripciones a la semana de la ciencia y a sus diferentes actividades</t>
  </si>
  <si>
    <t>Semana de la ciencia UIS 2021 realizada</t>
  </si>
  <si>
    <t>Realizar preselección de los trabajos de investigación presentados</t>
  </si>
  <si>
    <t>Realización de la semana (exposiciones, conferencias, stand de grupos de investigación de la facultad de ciencias)</t>
  </si>
  <si>
    <t xml:space="preserve">200(número) </t>
  </si>
  <si>
    <t>Apropiación social del conocimiento y divulgación científica (n.° interno de proyecto 4921)</t>
  </si>
  <si>
    <t>Divulgar los resultados de investigación realizados por profesores y estudiantes de la UIS, en eventos científicos nacionales e internacionales, con el objetivo de aumentar la visibilidad y vinculación de los grupos de investigación a comunidades científicas.</t>
  </si>
  <si>
    <t>Publicación del portafolio de programas de apoyo de la VIE del año 2020</t>
  </si>
  <si>
    <t>Movilidades otorgadas a profesores y estudiantes</t>
  </si>
  <si>
    <t xml:space="preserve">120(unidad) </t>
  </si>
  <si>
    <t>*---------------------------------&lt;zxckl,.</t>
  </si>
  <si>
    <t>Recepción de solicitudes programa de movilidad</t>
  </si>
  <si>
    <t>Ejecución de solicitudes de movilidad y de eventos científicos</t>
  </si>
  <si>
    <t>Propuestas Premio Eloy Valenzuela</t>
  </si>
  <si>
    <t xml:space="preserve">12(unidad) </t>
  </si>
  <si>
    <t>12(unidad)</t>
  </si>
  <si>
    <t>Recepción de propuestas premio Eloy</t>
  </si>
  <si>
    <t>Presentación de resultados de la evaluación al consejo académico - premio Eloy Valenzuela</t>
  </si>
  <si>
    <t>Programa de apoyo a revistas periódicas científicas(n.° interno de proyecto 4908)</t>
  </si>
  <si>
    <t>Estandarizar los procesos editoriales de las publicaciones periódicas científicas de la universidad, atendiendo el marco de lo dispuesto en las políticas institucionales.
Incrementar la visibilidad de las publicaciones periódicas científicas de la universidad, mediante la implementación de estrategias que promuevan el aumento del índice de citaciones factor de impacto (FI) e índice h en cinco años (h5) para mantener el posicionamiento de las revistas que ya ingresaron en los índices bibliográficos internacionales, y asegurar el pronto ingreso de las que no han logrado aún esta indexación.</t>
  </si>
  <si>
    <t>Diagramación de las revistas contempladas y avaladas por el programa de apoyo de revistas de la universidad industrial de Santander</t>
  </si>
  <si>
    <t>Revistas que se postularon o incluyeron por primera vez durante el año vigente a nuevas bases de datos o plataformas que favorecen la visibilidad</t>
  </si>
  <si>
    <t>Etiquetado HTML y marcación de texto según metodología SCIELO y REDALYC en formato XML JATS</t>
  </si>
  <si>
    <t>Corrección ortotipográfica de artículos o resúmenes en español</t>
  </si>
  <si>
    <t>Generación y registro de DOI para artículos de las revistas UIS en la plataforma CROSSREF</t>
  </si>
  <si>
    <t>Números diagramados y publicados</t>
  </si>
  <si>
    <t xml:space="preserve">17(número) </t>
  </si>
  <si>
    <t>17(número)</t>
  </si>
  <si>
    <t>Capacitación anual de los grupos editoriales en temáticas afines a la gestión editorial, medición de la ciencia, visibilidad, ciencia abierta o propiedad intelectual.editorial</t>
  </si>
  <si>
    <t>Corrección de textos en inglés (normas editoriales, acta de sesión de derechos)</t>
  </si>
  <si>
    <t>Fascículos de las revistas con códigos DOI (Identificador de objeto digital) asignados a sus artículos</t>
  </si>
  <si>
    <t xml:space="preserve">17(unidad) </t>
  </si>
  <si>
    <t>17(unidad)</t>
  </si>
  <si>
    <t>Publicación de títulos y resúmenes en mínimo dos idiomas</t>
  </si>
  <si>
    <t>Producción de seriado audiovisual web dedicado a la divulgación de ciencia desde la universidad y dirigido a la comunidad FASE IV (n.° interno de proyecto 5050)</t>
  </si>
  <si>
    <t>Desarrollar contenidos de divulgación científica mediante las redes sociales de la universidad que permitan estimular, transmitir y extender un pensamiento científico en los diferentes públicos internos y externos de la UIS.</t>
  </si>
  <si>
    <t xml:space="preserve">Dirección de Comunicaciones </t>
  </si>
  <si>
    <t>Fondo Común 1114</t>
  </si>
  <si>
    <t>Elaboración del libretos y fichas técnicas de producción para cada capítulo que tendrá la nueva temporada del seriado</t>
  </si>
  <si>
    <t>Número de capítulos elaborados o generados.</t>
  </si>
  <si>
    <t>13(unidad)</t>
  </si>
  <si>
    <t>Investigación de temas y definición de las fuentes informativas que serán el insumo para el desarrollo del proyecto</t>
  </si>
  <si>
    <t>Cronograma de grabación y SCOUTING de producción para definir locaciones</t>
  </si>
  <si>
    <t>Elaborar campañas de expectativas en las redes sociales de cada capitulo</t>
  </si>
  <si>
    <t>Número de reproducciones de video en Medios Digitales</t>
  </si>
  <si>
    <t xml:space="preserve">6000(unidad) </t>
  </si>
  <si>
    <t>6000(unidad)</t>
  </si>
  <si>
    <t>Grabaciones de materiales preproducción en campo y programa en online</t>
  </si>
  <si>
    <t>Edición, montaje, musicalización y finalización del seriado</t>
  </si>
  <si>
    <t xml:space="preserve">Número de programas en Streaming </t>
  </si>
  <si>
    <r>
      <t xml:space="preserve">PROGRAMA 2.2: </t>
    </r>
    <r>
      <rPr>
        <sz val="11"/>
        <color rgb="FF000000"/>
        <rFont val="Humanst521 BT"/>
        <family val="2"/>
      </rPr>
      <t>GESTIÓN DE LA INNOVACIÓN</t>
    </r>
  </si>
  <si>
    <r>
      <t xml:space="preserve">SUBPROGRAMA 2.2.1: </t>
    </r>
    <r>
      <rPr>
        <sz val="11"/>
        <color rgb="FF000000"/>
        <rFont val="Humanst521 BT"/>
        <family val="2"/>
      </rPr>
      <t>GESTIÓN DE LA INNOVACIÓN</t>
    </r>
  </si>
  <si>
    <t>Apoyo a la innovación empresarial y social (n.° interno de proyecto 4925)</t>
  </si>
  <si>
    <t>Incrementar el aprovechamiento de los activos intangibles de la universidad.
Apoyar la presentación de propuestas de investigación a fondos nacionales o internacionales en cooperación con actores sociales o del estado en modalidad de investigación abierta o colaborativa, como canal de transferencia importante de conocimiento entre la academia y la industria, el gobierno y las empresas; (fondo CTEI SGR o similar) que fomenten que fomenten la vinculación universidad - empresa - estado - sociedad.</t>
  </si>
  <si>
    <t>Gestionar la valoración de tecnologías UIS</t>
  </si>
  <si>
    <t>Valoraciones de tecnologías o procesos de acompañamiento para la creación o reconocimiento de Spin-Off</t>
  </si>
  <si>
    <t>Gestionar la presentación de propuestas de investigación a fondos nacionales o internacionales</t>
  </si>
  <si>
    <t>Número de propuestas de investigación, desarrollo tecnológico o extensión en los aspectos de propiedad intelectual apoyadas en su formulación</t>
  </si>
  <si>
    <t>Realizar capacitaciones en proceso de innovación para el licenciamiento de tecnologías o generación de empresas</t>
  </si>
  <si>
    <t xml:space="preserve">Evento o sesiones de capacitación en innovación </t>
  </si>
  <si>
    <t>3(unidad)</t>
  </si>
  <si>
    <t>Propuesta de procedimientos o reglamento para el funcionamiento de espacios colaborativos en el PTG</t>
  </si>
  <si>
    <t>La comunidad universitaria adquiere sentido real y simbólico en la medida en que cada uno de sus miembros se apropia de los fines explicitados en la misión institucional, los realiza de manera efectiva en las acciones cotidianas y construye un discurso y una acción política que le permite cuidar de sí mismo y transformar con responsabilidad el propio entorno social.
La construcción comunitaria y la cohesión social transforman el bienestar universitario en un elemento transversal a los distintos ejes misionales de la institución, de modo que se favorece la calidad de vida de los miembros de la comunidad. Este importante ámbito de la vida de la UIS es reconocido en el entorno sociocultural porque contribuye a la construcción de relaciones interpersonales con justicia de género, el autocuidado, la autorregulación y la protección de la naturaleza, y porque mejora las relaciones interpersonales y la cultura.
Las acciones orientadas al bienestar de los miembros de la comunidad se basan en un comportamiento respetuoso y solidario con lo público, en el cual prevalece el interés general por encima del particular que se cultiva inspirando cada persona a aportar al buen vivir</t>
  </si>
  <si>
    <r>
      <t>PROGRAMA 3.1:</t>
    </r>
    <r>
      <rPr>
        <sz val="11"/>
        <color rgb="FF000000"/>
        <rFont val="Humanst521 BT"/>
        <family val="2"/>
      </rPr>
      <t> CULTURAS UIS</t>
    </r>
  </si>
  <si>
    <r>
      <rPr>
        <b/>
        <sz val="11"/>
        <rFont val="Humanst521 BT"/>
        <family val="2"/>
      </rPr>
      <t>SUBPROGRAMA 3.1.1:</t>
    </r>
    <r>
      <rPr>
        <sz val="11"/>
        <rFont val="Humanst521 BT"/>
        <family val="2"/>
      </rPr>
      <t> PATRIMONIO Y CULTURAS</t>
    </r>
  </si>
  <si>
    <t>UAA responsable(s)
UAA corresponsable(s)</t>
  </si>
  <si>
    <t>Fecha de terminación AA/MM/DD</t>
  </si>
  <si>
    <t xml:space="preserve"> % de avance
(21/12/21)</t>
  </si>
  <si>
    <t xml:space="preserve">La cultura no es arte, hace parte (n.° interno de proyecto 4939) </t>
  </si>
  <si>
    <t>Implementación de la política cultural UIS más allá de las expresiones artísticas, dimensión fundamental para el logro de los propósitos educativos, la calidad académica y la efectiva participación de las IES en el desarrollo social y territorial.</t>
  </si>
  <si>
    <t xml:space="preserve">Dirección Cultural </t>
  </si>
  <si>
    <t>Fondo Común 2170</t>
  </si>
  <si>
    <t>Diseño de convocatoria</t>
  </si>
  <si>
    <t xml:space="preserve">La Unidad no finalizó estas actividades teniendo en cuenta que nose pudo contratar el profesional  para liderar el proyecto, se evidenció la necesidad de que esta persona ya se encuentre vinculada a la Universidad y posea conocimientos previos del proceso cultural de la Universidad </t>
  </si>
  <si>
    <t>Proyectos realizados</t>
  </si>
  <si>
    <t>2 (unidad)</t>
  </si>
  <si>
    <t>Implementación, monitoreo y seguimiento de indicadores culturales en los planes de desarrollo y de acción de las IES</t>
  </si>
  <si>
    <t>Convocatoria a proyectos (investigación/identificación, formación, creación, protección, interpretación y divulgación)</t>
  </si>
  <si>
    <t xml:space="preserve">(nota garantizar que uno de los proyectos sea especifico para sedes UIS)
Población Beneficiada --&gt;2.000 miembros de la comunidad UIS                                                                                                                                                                                                                        </t>
  </si>
  <si>
    <t xml:space="preserve">2000 (unidad) </t>
  </si>
  <si>
    <t>1684(unidad)</t>
  </si>
  <si>
    <t>Cualificación de propuestas 2021</t>
  </si>
  <si>
    <t>Ejecución de proyectos</t>
  </si>
  <si>
    <t>Evaluación</t>
  </si>
  <si>
    <r>
      <rPr>
        <b/>
        <sz val="11"/>
        <rFont val="Humanst521 BT"/>
        <family val="2"/>
      </rPr>
      <t>SUBPROGRAMA 3.1.2:</t>
    </r>
    <r>
      <rPr>
        <sz val="11"/>
        <rFont val="Humanst521 BT"/>
        <family val="2"/>
      </rPr>
      <t> EXPRESIONES ARTÍSTICAS</t>
    </r>
  </si>
  <si>
    <t>Temporadas (Desarrollo de una agenda artística para la UIS) (n.° interno de proyecto 4952)</t>
  </si>
  <si>
    <t xml:space="preserve">Aportar al desarrollo integral de la comunidad desde la programación de una agenda (artística y académica) de calidad que impacte en el desarrollo de competencias en los estudiantes como la multidisciplinariedad y la capacidad transcultural. </t>
  </si>
  <si>
    <t>Diseño de la propuesta de cada temporada y aprobación. - además de la programación participativa ahora tus programas el LUIS A</t>
  </si>
  <si>
    <t>Número de temporadas realizadas</t>
  </si>
  <si>
    <t xml:space="preserve">4 (unidad) </t>
  </si>
  <si>
    <t>99,3%</t>
  </si>
  <si>
    <t>Diseño de la programación y convocatoria de talleristas, artistas locales, nacionales e internacionales, escenarios y demás aspectos logísticos.</t>
  </si>
  <si>
    <t>Número total de asistentes</t>
  </si>
  <si>
    <t>2000(unidad)</t>
  </si>
  <si>
    <t>Fondos Ajenos 8319</t>
  </si>
  <si>
    <t>Diseño de propuesta de comercialización y mercadeo, gestión de recursos de cofinanciación y patrocinios y demás actividades pertinentes</t>
  </si>
  <si>
    <t>Número de usuarios únicos en Youtube</t>
  </si>
  <si>
    <t xml:space="preserve">18260 (unidad) </t>
  </si>
  <si>
    <t>17493(unidad)</t>
  </si>
  <si>
    <t>Diseño y ejecución de la campaña de divulgación, promoción y publicidad de cada temporada</t>
  </si>
  <si>
    <t>Selección de participantes en cada temporada, solistas y agrupaciones, contratación de artistas, servicios logísticos, personal de apoyo y demás actividades pertinentes</t>
  </si>
  <si>
    <t xml:space="preserve">Índice de Satisfacción de los beneficiarios promedio </t>
  </si>
  <si>
    <t>Fondo Especial 7027</t>
  </si>
  <si>
    <t>Celebración de cada temporada</t>
  </si>
  <si>
    <t>Índice de Recompra</t>
  </si>
  <si>
    <t xml:space="preserve">90 (porcentaje) </t>
  </si>
  <si>
    <t>Evaluación de cada temporada e informe final</t>
  </si>
  <si>
    <t>Índice de Recomendación</t>
  </si>
  <si>
    <t>#TALENTO UIS ON STAGE (n.° interno de proyecto 4957)</t>
  </si>
  <si>
    <t>Promover la participación, el espíritu de emprendimiento cultural, la formación de públicos y la construcción de un lenguaje común desde la diversidad</t>
  </si>
  <si>
    <t>Diseño de la convocatoria</t>
  </si>
  <si>
    <t>Número de emprendimientos inscritos</t>
  </si>
  <si>
    <t>Promoción de la convocatoria</t>
  </si>
  <si>
    <t>Realización de la exhibición</t>
  </si>
  <si>
    <t>Seguimiento a los resultados e informe</t>
  </si>
  <si>
    <t>Número de emprendimientos seleccionados</t>
  </si>
  <si>
    <t>Planeación de los escenarios para su exhibición</t>
  </si>
  <si>
    <t>Selección de inscritos</t>
  </si>
  <si>
    <t>Elaborar los criterios de evaluación</t>
  </si>
  <si>
    <t>Índice de Satisfacción emprendedores, (4.5 promedio)</t>
  </si>
  <si>
    <t xml:space="preserve">90(porcentaje) </t>
  </si>
  <si>
    <t>87(porcentaje)</t>
  </si>
  <si>
    <t>Coordinación del comité evaluador</t>
  </si>
  <si>
    <t>Concursos de literatura UIS (n.° interno de proyecto 4958)</t>
  </si>
  <si>
    <t>Organizar y desarrollar los concursos nacionales de creación literaria UIS en las modalidades de libro de cuento, libro de poesía y libro de ensayo, para fomentar la creación literaria entre los miembros de la ciudadanía en general.</t>
  </si>
  <si>
    <t>Número de concursos literarios realizados</t>
  </si>
  <si>
    <t>Cierre del concurso nacional de cuento, poesía y ensayo, y envío de escritos a los jurados</t>
  </si>
  <si>
    <t>Recepción de libros de cuento, poesía y ensayo</t>
  </si>
  <si>
    <t>Divulgación de la convocatoria</t>
  </si>
  <si>
    <t>Número de libros  recibidos</t>
  </si>
  <si>
    <t>Selección y contratación de los jurados</t>
  </si>
  <si>
    <t>Evaluación e informe final</t>
  </si>
  <si>
    <t>Representación institucional - circulación grupos artísticos( nacional , internacional) (n.° interno de proyecto 4968)</t>
  </si>
  <si>
    <t>Promover el reconocimiento de las diferentes agrupaciones que participan, la creación artística y el intercambio cultural.</t>
  </si>
  <si>
    <t>Diseño de la propuesta de cada festival y aprobación</t>
  </si>
  <si>
    <t>Número de grupos artísticos apoyados, participacion  Nacional</t>
  </si>
  <si>
    <t>3 (unidad)</t>
  </si>
  <si>
    <t>Diseño de la programación y convocatoria de talleristas, artistas locales, nacionales e internacionales, escenarios y demás aspectos logísticos</t>
  </si>
  <si>
    <t>Diseño y ejecución de la campaña de divulgación, promoción y publicidad del festival</t>
  </si>
  <si>
    <t>Selección de participantes en cada festival, solistas y agrupaciones, contratación de artistas, servicios logísticos, personal de apoyo y demás actividades pertinentes</t>
  </si>
  <si>
    <t>Número de beneficiarios artistas comunidad UIS (estudiantes, egresados, profesores, administrativos), participacion nacional</t>
  </si>
  <si>
    <t xml:space="preserve">60 (unidad) </t>
  </si>
  <si>
    <t>Celebración de cada festival</t>
  </si>
  <si>
    <t>Fondo Especial 7231</t>
  </si>
  <si>
    <t>Evaluación de cada festival e informe final</t>
  </si>
  <si>
    <t>Festivales universitarios (n.° interno de proyecto 5022)</t>
  </si>
  <si>
    <t>Generar espacios para desarrollar competencias de administración y gestión cultural en los integrantes de las agrupaciones artísticas, mientras se beneficia a la comunidad universitaria con su programación</t>
  </si>
  <si>
    <t>Número de festivales universitarios realizados</t>
  </si>
  <si>
    <t xml:space="preserve">2 (unidad) </t>
  </si>
  <si>
    <t xml:space="preserve">425 (unidad) </t>
  </si>
  <si>
    <t>425(unidad)</t>
  </si>
  <si>
    <t xml:space="preserve">3200 (unidad) </t>
  </si>
  <si>
    <t>3200(unidad)</t>
  </si>
  <si>
    <t xml:space="preserve">Índice de Satisfacción de los beneficiarios </t>
  </si>
  <si>
    <t>Creación en artes escénicas UIS (n.° interno de proyecto 5035)</t>
  </si>
  <si>
    <t>Promover la creación artística al interior de la UIS, impactando la misión institucional: la conservación y reinterpretación de la cultura y la participación activa liderando procesos de cambio por el progreso y mejor calidad de vida de la comunidad.</t>
  </si>
  <si>
    <t>Realizar convocatoria de propuestas de las agrupaciones artísticas UIS</t>
  </si>
  <si>
    <t xml:space="preserve"> Número de producciones realizadas</t>
  </si>
  <si>
    <t>Recepción de propuestas de cada grupo artístico</t>
  </si>
  <si>
    <t>Revisión y aprobación de las propuestas recibidas</t>
  </si>
  <si>
    <t>Preproducción y producción de la propuesta</t>
  </si>
  <si>
    <t>Puesta en escena</t>
  </si>
  <si>
    <r>
      <t>PROGRAMA 3.2:</t>
    </r>
    <r>
      <rPr>
        <sz val="11"/>
        <color rgb="FF000000"/>
        <rFont val="Humanst521 BT"/>
        <family val="2"/>
      </rPr>
      <t xml:space="preserve"> BIENESTAR DE LA COMUNIDAD </t>
    </r>
  </si>
  <si>
    <r>
      <rPr>
        <b/>
        <sz val="11"/>
        <rFont val="Humanst521 BT"/>
        <family val="2"/>
      </rPr>
      <t>SUBPROGRAMA 3.2.1:</t>
    </r>
    <r>
      <rPr>
        <sz val="11"/>
        <rFont val="Humanst521 BT"/>
        <family val="2"/>
      </rPr>
      <t> BIENESTAR DE LA COMUNIDAD UIS</t>
    </r>
  </si>
  <si>
    <t>Gestión para la construcción de una cultura de bienestar para los servidores de la UIS.(n.° interno de proyecto 4918)</t>
  </si>
  <si>
    <t>Desarrollar un programa integral de bienestar y felicidad, basado en la colaboración y empoderamiento de la comunidad universitaria, a través de estrategias comunicativas y de participación.</t>
  </si>
  <si>
    <t xml:space="preserve">División de Gestión del Talento Humano </t>
  </si>
  <si>
    <t>Fondo Común 3180</t>
  </si>
  <si>
    <t>Desarrollar una estrategia que permita fortalecer la cultura organizacional dentro de la institución</t>
  </si>
  <si>
    <t>Cumplimiento de actividades = (número de actividades ejecutadas al semestre / número de actividades programadas al semestre) * 100%</t>
  </si>
  <si>
    <t>Diseñar y ejecutar actividades enfocadas al bienestar integral (deportivas, recreativas, culturales y de integración) para funcionarios y su familia</t>
  </si>
  <si>
    <t xml:space="preserve">Satisfacción de los beneficiarios = promedio de las calificaciones de las encuestas de satisfacción aplicadas al finalizar las actividades programadas al semestre. </t>
  </si>
  <si>
    <t xml:space="preserve">70(porcentaje) </t>
  </si>
  <si>
    <t>Formulación, ejecución y seguimiento de actividades de mejoramiento de clima organizacional y mitigación del riesgo psicosocial para las unidades de la universidad al semestre</t>
  </si>
  <si>
    <t>Cobertura de funcionarios que participan en los programas de bienestar
= Promedio ((Número de participantes por actividad / Número total de población objeto) * 100%)</t>
  </si>
  <si>
    <t>Desarrollar una estrategia para el desarrollo y preparación de los funcionarios en las etapas de ingreso y retiro institucional</t>
  </si>
  <si>
    <t>Nivel de divulgación de estrategias de resolución pacífica de conflictos = (Número de actividades ejecutadas de la estrategia / Número total de actividades planeadas * 100%</t>
  </si>
  <si>
    <t>Fortalecimiento del sistema de gestión de seguridad y salud en el trabajo (n.° interno de proyecto 4920)</t>
  </si>
  <si>
    <t>Posicionar el sistema de gestión en seguridad y salud en el trabajo en los diferentes niveles de la institución, enfatizando al talento humano como principal promotor de la seguridad y salud, y generador de entornos seguros y prácticas de trabajo saludable, cumpliendo con los requisitos legales vigentes y aplicables, para controlar los índices de enfermedad laboral y de accidentes de trabajo.</t>
  </si>
  <si>
    <t>Diseñar e implementar estrategias para la reducción de accidentes de trabajo en unidades con mayor índice de accidentalidad</t>
  </si>
  <si>
    <t xml:space="preserve">Porcentaje de cumplimiento en la evaluación de los estándares mínimos en seguridad y salud en el trabajo.   </t>
  </si>
  <si>
    <t>Posicionar la brigada de emergencias de la UIS desde el fortalecimiento de las actividades contenidas en el plan de emergencias en las sedes de la universidad</t>
  </si>
  <si>
    <t>Realizar seguimiento a las actividades desarrolladas para mantenimiento de los programas del sistema de gestión en seguridad y salud en el trabajo</t>
  </si>
  <si>
    <t>Nivel de cumplimiento del plan de trabajo anual en seguridad y salud en el trabajo = (Total de actividades ejecutadas / Total de actividades programadas) * 100</t>
  </si>
  <si>
    <t>Realizar capacitaciones en los diferentes programas y procedimientos del sistema de gestión en seguridad y salud en el trabajo, para promover y generar entornos de trabajo seguros en la universidad</t>
  </si>
  <si>
    <t>Ejecución de acciones preventivas y correctivas producto de investigaciones de accidentes de trabajo y enfermedad laboral = (Número de acciones ejecutadas en el periodo / Número total de acciones establecidas en el periodo) *100</t>
  </si>
  <si>
    <t>Diseñar e implementar un módulo digital con enfoque en seguridad de procesos desde SST con el fin de asegurar los procesos en las áreas prioritarias, teniendo como contenido seguridad de comportamientos, análisis de riesgos, control de los riesgos e identificación de lecciones aprendidas</t>
  </si>
  <si>
    <t>Diseño de herramienta para la inducción y reinducción de contratistas de la UIS al SGSST, incluye a contratistas de obras civiles, servicios generales, vigilancia, OPS u otros</t>
  </si>
  <si>
    <t xml:space="preserve">Nivel de cobertura de capacitaciones según grupos priorizados = (Número de personas capacitadas en grupos priorizados / Número de personas proyectadas a capacitar en grupos priorizados) * 100 </t>
  </si>
  <si>
    <t>Diseño e implementación de herramienta digital de inducción y reinducción en SGSST para los funcionarios de la universidad, con enfoque en los programas de vigilancia epidemiológica transversales para la población</t>
  </si>
  <si>
    <t>Elaboración de una política de bienestar estudiantil  (n.° interno de proyecto 5037)</t>
  </si>
  <si>
    <t>Definir la política de bienestar estudiantil, para que sirva de base a las estrategias, proyectos y programas que promuevan el mejoramiento continuo de la calidad de vida y la formación integral de la comunidad estudiantil de la universidad</t>
  </si>
  <si>
    <t>División de Bienestar Universitario</t>
  </si>
  <si>
    <t>Fondo Especial 7080</t>
  </si>
  <si>
    <t>Revisión documental de políticas de bienestar estudiantil en otras universidades</t>
  </si>
  <si>
    <t xml:space="preserve">Diagnóstico inicial </t>
  </si>
  <si>
    <t>1 (unidad)</t>
  </si>
  <si>
    <t>Sección de Servicios Integrales de Salud y Desarrollo Psicosocial</t>
  </si>
  <si>
    <t xml:space="preserve">Realizar un diagnóstico inicial que especifique como está conformado y que programas y servicios se ofrecen actualmente a la comunidad estudiantil, a través de la división de bienestar universitario y otras unidades académico administrativas de la universidad  </t>
  </si>
  <si>
    <t>Propuesta de política de Bienestar Estudialtil</t>
  </si>
  <si>
    <t>0 (unidad)</t>
  </si>
  <si>
    <t xml:space="preserve">Sección de comedores y cafetería </t>
  </si>
  <si>
    <t>Documentación de una propuesta de política de bienestar estudiantil</t>
  </si>
  <si>
    <r>
      <rPr>
        <b/>
        <sz val="11"/>
        <rFont val="Humanst521 BT"/>
        <family val="2"/>
      </rPr>
      <t>SUBPROGRAMA 3.2.2:</t>
    </r>
    <r>
      <rPr>
        <sz val="11"/>
        <rFont val="Humanst521 BT"/>
        <family val="2"/>
      </rPr>
      <t xml:space="preserve"> CONSTRUCCIÓN DE COMUNIDAD </t>
    </r>
  </si>
  <si>
    <t xml:space="preserve">Vecinos y amigos UIS (n.° interno de proyecto 5040) </t>
  </si>
  <si>
    <t>Ofrecer diferentes contenidos virtuales inéditos y actividades los domingos, en el campus UIS, a la comunidad aledaña para que disfruten del tiempo LI</t>
  </si>
  <si>
    <t>Diseño de la programación para cada domingo</t>
  </si>
  <si>
    <t>Número de actividades promedio realizadas cada domingo presencial,</t>
  </si>
  <si>
    <t>5 (unidad)</t>
  </si>
  <si>
    <t>Diseño y ejecución de la campaña de divulgación, promoción y publicidad</t>
  </si>
  <si>
    <t>Coordinación de la logística para cada domingo</t>
  </si>
  <si>
    <t>Número de Contenidos vituales  inéditos Liberados</t>
  </si>
  <si>
    <t>50 (unidad)</t>
  </si>
  <si>
    <t>38(unidad)</t>
  </si>
  <si>
    <t xml:space="preserve">Fondo Especial 7027 </t>
  </si>
  <si>
    <t>Desarrollo de la programación cada domingo</t>
  </si>
  <si>
    <t>Índice de satisfacción de los asistentes</t>
  </si>
  <si>
    <t>90 (porcentaje)</t>
  </si>
  <si>
    <t>Elaboración de informe cada domingo y análisis de datos trimestral</t>
  </si>
  <si>
    <t>Porcentaje de recomendación</t>
  </si>
  <si>
    <t xml:space="preserve">95 (porcentaje) </t>
  </si>
  <si>
    <t>95(porcentaje)</t>
  </si>
  <si>
    <t>En coherencia con el carácter público y el cumplimiento de la misión, la Universidad Industrial de Santander promueve espacios de interacción para el reconocimiento, el análisis y la solución de retos nacionales y locales. Al servicio de esto, proyecta los valores, los principios y las capacidades institucionales, fomentando el trabajo multidisciplinar y cooperativo.
El diseño sostenible de hábitats, el manejo cuidadoso de los recursos disponibles, la seguridad alimentaria, el suministro de energía, el cambio climático, los problemas de salubridad, las tensiones entre la biotecnología y la ética, las migraciones humanas, los retos relacionados con el transporte de bienes y personas, la planificación urbana, la justicia en el marco de la multiculturalidad, el control político y económico del conocimiento, de los medios y de los datos están entre los desafíos globales de la sociedad actual. En este escenario complejo, donde el optimismo se encuentra con las incertidumbres, Colombia ha asumido el reto de construcción pacífica de sí misma en el sendero de una sociedad democrática, multiétnica y multicultural.
Ante esto, la Universidad Industrial de Santander participa en redes nacionales e internacionales que permiten, por una parte, el permanente aprendizaje para reconocer desafíos y oportunidades de formación, investigación, extensión e innovación y, por otra, el diseño y puesta en práctica de soluciones que beneficien a la sociedad. En este sentido, la institución, que fortalece la presencia internacional, se concibe como un eje flexible, complejo y cosmopolita que escucha, aprende, gestiona y crea capacidades y respuestas ante los problemas que asume como propios.</t>
  </si>
  <si>
    <r>
      <t>PROGRAMA 4.1:</t>
    </r>
    <r>
      <rPr>
        <sz val="11"/>
        <rFont val="Humanst521 BT"/>
        <family val="2"/>
      </rPr>
      <t> INTERACCIÓN CON EL ENTORNO ACADÉMICO INTERNACIONAL</t>
    </r>
  </si>
  <si>
    <r>
      <t xml:space="preserve">SUBPROGRAMA 4.1.1: </t>
    </r>
    <r>
      <rPr>
        <sz val="11"/>
        <color rgb="FF000000"/>
        <rFont val="Humanst521 BT"/>
        <family val="2"/>
      </rPr>
      <t>BILINGÜISMO / MULTILINGÜISMO</t>
    </r>
  </si>
  <si>
    <t>Prespuesto ejecutado</t>
  </si>
  <si>
    <t>Fecha de inicio
(AA/MM/DD)</t>
  </si>
  <si>
    <t>Fecha de terminación
(AA/MM/DD)</t>
  </si>
  <si>
    <t xml:space="preserve"> % de avance
(21/12/31)</t>
  </si>
  <si>
    <t>Observaciones</t>
  </si>
  <si>
    <t xml:space="preserve"> Valor 
(Miles de pesos)</t>
  </si>
  <si>
    <t>Fortalecimiento del idioma inglés en los docentes y en los estudiantes de pregrado y/o posgrado de la Facultad de Ingenierías Fisicomecánicas (n.° interno de proyecto 4970)</t>
  </si>
  <si>
    <t>Fortalecer las competencias lingüísticas y retóricas del idioma inglés relacionadas con un trabajo académico de tipo escrito para los docentes y los estudiantes de pregrado y/o posgrado de la Facultad de Ingenierías Fisicomecánicas</t>
  </si>
  <si>
    <t xml:space="preserve">Decanato Facultad de Ingeneirías Físicomecánicas </t>
  </si>
  <si>
    <t xml:space="preserve">Fondo Especial 7093
</t>
  </si>
  <si>
    <t>Lanzamiento de la convocatoria y selección del monitor quién se encargará de realizar las monitorias en inglés para el 2021-1</t>
  </si>
  <si>
    <t>Número de estudiantes de pregrado y/o posgrado beneficiados.</t>
  </si>
  <si>
    <t>Divulgación del servicio de monitorias en inglés para profesores y estudiantes de pregrado/posgrado por las redes sociales para el 2021-1</t>
  </si>
  <si>
    <t>Realizar un control de la asistencia a las monitorias en inglés para el 2021-1</t>
  </si>
  <si>
    <t>Evaluar el impacto del programa de monitorias en inglés en el 2021-1</t>
  </si>
  <si>
    <t>Número de profesores beneficiados.</t>
  </si>
  <si>
    <t>Divulgación del servicio de monitorias en inglés para profesores y estudiantes de pregrado/posgrado por las redes sociales para el 2021-2</t>
  </si>
  <si>
    <t>Realizar un control de la asistencia a las monitorias en inglés para el 2021-2</t>
  </si>
  <si>
    <t>Cantidad de documentos revisados (artículos, ponencias, hojas de vida, entre otros)</t>
  </si>
  <si>
    <t>Evaluar el impacto del programa de monitorias en inglés en el 2021-2</t>
  </si>
  <si>
    <r>
      <t xml:space="preserve">SUBPROGRAMA 4.1.2: </t>
    </r>
    <r>
      <rPr>
        <sz val="11"/>
        <color rgb="FF000000"/>
        <rFont val="Humanst521 BT"/>
        <family val="2"/>
      </rPr>
      <t xml:space="preserve">INTERCULTURALIDAD </t>
    </r>
  </si>
  <si>
    <t>Gestión de la internacionalización 2021(n.° interno de proyecto 5032)</t>
  </si>
  <si>
    <t>Fortalecer la multiculturalidad, el multilingüismo, las relaciones y la cooperación para el mejoramiento de las actividades misionales en torno a la internacionalización de la UIS</t>
  </si>
  <si>
    <t xml:space="preserve">Relaciones Exteriores </t>
  </si>
  <si>
    <t>Fondo Común 1140</t>
  </si>
  <si>
    <t>Revisión de los borradores de acuerdos para la activación de la movilidad y acompañamiento a los interesados</t>
  </si>
  <si>
    <t>Participación en eventos de internacionalización</t>
  </si>
  <si>
    <t>2(número)</t>
  </si>
  <si>
    <t>Revisión de reglamentos y redacción de la propuesta del protocolo para intercambios virtuales</t>
  </si>
  <si>
    <t>Número de Asistentes de Idiomas Nativos en la UIS</t>
  </si>
  <si>
    <t xml:space="preserve">6(número) </t>
  </si>
  <si>
    <t>Gestión para participación en eventos académicos y de internacionalización</t>
  </si>
  <si>
    <t>Número de propuestas y proyectos internacionales con acompañamiento de Relext</t>
  </si>
  <si>
    <t>Gestionar la visita de asistentes de idiomas a la UIS</t>
  </si>
  <si>
    <t>Número de redes de cooperación internacional con participación institucional activa de la UIS</t>
  </si>
  <si>
    <t>Gestionar la participación de la UIS en proyectos de intercambio (aulas virtuales, proyectos de investigación, convocatorias etc.)</t>
  </si>
  <si>
    <t>Número de estudiantes en cursos del Summer School</t>
  </si>
  <si>
    <t>6(unidad)</t>
  </si>
  <si>
    <t>Mantener activas las membresías a las redes de internacionalización</t>
  </si>
  <si>
    <t>Número de participantes en intercambios virtuales entrantes y salientes</t>
  </si>
  <si>
    <t>30(unidad)</t>
  </si>
  <si>
    <r>
      <t>PROGRAMA 4.3:</t>
    </r>
    <r>
      <rPr>
        <sz val="11"/>
        <rFont val="Humanst521 BT"/>
        <family val="2"/>
      </rPr>
      <t xml:space="preserve"> EGRESADOS </t>
    </r>
  </si>
  <si>
    <r>
      <t xml:space="preserve">SUBPROGRAMA 4.3.1: </t>
    </r>
    <r>
      <rPr>
        <sz val="11"/>
        <color rgb="FF000000"/>
        <rFont val="Humanst521 BT"/>
        <family val="2"/>
      </rPr>
      <t xml:space="preserve">SEGUIMIENTO A EGRESADOS </t>
    </r>
  </si>
  <si>
    <t>Gestión de relaciones, seguimiento e impacto de egresados (n.° interno de proyecto 5023)</t>
  </si>
  <si>
    <t>Realizar un plan estratégico para ejecutar y actualizar la política de egresados y realizar una actividad de seguimiento a egresados de la Universidad Industrial de Santander, con el propósito de caracterizar los impactos sociales, laborales y académicos entre los años 2010 a la fecha.</t>
  </si>
  <si>
    <t>Diseñar una prueba piloto para el desarrollo de un estudio de impacto para egresados</t>
  </si>
  <si>
    <t>Numero de egresados que contribuyen con su aporte al programa unidos por la UIS y/o como mentores del plan padrino  en relación a la cantidad de graduados por año de analisis</t>
  </si>
  <si>
    <t xml:space="preserve">10(porcentaje) </t>
  </si>
  <si>
    <t>10(porcentaje)</t>
  </si>
  <si>
    <t>Ofrecer talleres de empleabilidad e inserción laboral que favorezcan la integración de los graduados en el mercado laboral</t>
  </si>
  <si>
    <t>Desarrollar el plan padrino a través de mentores egresados de la Universidad Industrial de Santander</t>
  </si>
  <si>
    <t>Numero de estudiantes y/o egresados beneficiarios  de los programas Plan Padrino y programa Red Enlace y Apoyo laboral con respecto al numero anual de graduados</t>
  </si>
  <si>
    <t xml:space="preserve">50(porcentaje) </t>
  </si>
  <si>
    <t>50(porcentaje)</t>
  </si>
  <si>
    <t>Diseñar un plan de comunicación asertivo para los empresarios participantes del programa unidos por la UIS</t>
  </si>
  <si>
    <t>Para el mejoramiento de las condiciones de vida de la sociedad, la UIS tiene con la comunidad el compromiso de extender y maximizar el valor social y económico de la educación y la investigación a través de la transferencia de conocimiento, del talento y la tecnología a fin de elevar la calidad de la vida en el territorio. En este sentido, la UIS fomenta la construcción y consolidación de mecanismos que faciliten la democratización del conocimiento científico-tecnológico en el ámbito interno y en las relaciones con el mundo circundante.
El conocimiento no es solo producto de la academia, y su uso no es exclusivo de ella; pues, la gente, en la vida comunitaria, resuelve problemas cotidianos y emergentes desde diferentes lógicas, en las relaciones con el entorno, la memoria histórica y con los recursos tecnológicos disponibles. Esta especie de libertad para la apropiación del logro cultural y la puesta en marcha de una inteligencia compartida es parte de un patrimonio que arroja luces, por ejemplo, acerca de cómo convivir con las otras especies de la naturaleza y cómo aprovechar los recursos de forma sostenible. Estas formas de conocimiento, debidamente reconocidas y valoradas, ayudan a la UIS a promover la reconstrucción de tejido social y de formas de vida afectadas por diversas contingencias de la historia de Colombia y de la humanidad. Nutrirse de estas realidades y aportar a ellas desde el conocimiento institucional es parte del compromiso con la construcción de la paz.
Sin menoscabo de las visiones de mundo de las comunidades, de los equilibrios particulares que ellas tienen en las dinámicas vitales, la UIS establece un proceso de comunicación y diálogo con diversos sectores de la sociedad por medio de la proyección social y la prestación de servicios de extensión, sobre la base de un ejercicio de responsabilidad ética y social para la definición, determinación de prioridades y construcción de alternativas a los problemas del desarrollo local, regional y nacional. Este proceso se erige sobre un profundo respeto por la dignidad humana, como establece el mandato constitucional que reconoce la riqueza multiétnica y multicultural de Colombia</t>
  </si>
  <si>
    <r>
      <t>PROGRAMA 5.1:</t>
    </r>
    <r>
      <rPr>
        <sz val="11"/>
        <color rgb="FF000000"/>
        <rFont val="Humanst521 BT"/>
        <family val="2"/>
      </rPr>
      <t> EXTENSIÓN PARA LA VINCULACIÓN CON LA SOCIEDAD, EL ESTADO Y LAS EMPRESAS</t>
    </r>
  </si>
  <si>
    <r>
      <t>SUBPROGRAMA 5.1.1:</t>
    </r>
    <r>
      <rPr>
        <sz val="11"/>
        <color rgb="FF000000"/>
        <rFont val="Humanst521 BT"/>
        <family val="2"/>
      </rPr>
      <t> ARTICULACIÓN CON LA SOCIEDAD</t>
    </r>
  </si>
  <si>
    <t xml:space="preserve"> Valor
(miles de pesso)</t>
  </si>
  <si>
    <t xml:space="preserve"> Valor
(miles de pesos)</t>
  </si>
  <si>
    <t>Fomento de la articulación con la sociedad (n.° interno de proyecto 4926)</t>
  </si>
  <si>
    <t>Apoyar la prestación de servicios a la comunidad, entendidos como actividad solidaria en relación con otras entidades del estado y actores de la sociedad</t>
  </si>
  <si>
    <t>Actividades de extensión solidaria</t>
  </si>
  <si>
    <t>Eventos organizados de orden local, nacional o internacional, que fomenten la vinculación entre la Universidad, el Estado, la Empresa o La Sociedad, tales como: Clubes de Ciencia.</t>
  </si>
  <si>
    <t>Realizar eventos que fomenten la vinculación entre la universidad, el estado, la empresa o la sociedad</t>
  </si>
  <si>
    <t xml:space="preserve">Actividades de extensión solidaria </t>
  </si>
  <si>
    <t>Realizar propuesta de servicios para articulación con empresas en el Parque Tecnológico de Guatiguará</t>
  </si>
  <si>
    <t>Participación en red de trabajo colaborativo en actividades de extensión</t>
  </si>
  <si>
    <t>Fomento de las capacidades de extensión (n.° interno de proyecto 4927)</t>
  </si>
  <si>
    <t>Asesorar la formulación propuestas de extensión mediante capacitación en el proceso de registro y formalización de actividades de extensión
Apoyar actividades de extensión solidarias
Fortalecer la visibilidad de las actividades de extensión de la universidad a nivel local, regional y nacional
Fortalecer la capacidad de la extensión universitaria, especialmente la modalidad de prestación de servicios tecnológicos</t>
  </si>
  <si>
    <t>Realizar actividades de socialización sobre los procesos asociados a la función de extensión</t>
  </si>
  <si>
    <t>Propuestas de extensión asesoradas por la VIE</t>
  </si>
  <si>
    <t>Asesorar propuestas de extensión</t>
  </si>
  <si>
    <t>Participación en comités interinstitucionales, mesas,  exhibiciones o eventos similares, que ofrezcan visibilidad a las actividades de extensión de la Universidad</t>
  </si>
  <si>
    <t>Participación en ferias, exhibiciones o eventos para visibilidad de actividades de extensión</t>
  </si>
  <si>
    <t>Participaciones de integrantes de la comunidad Universitaria en actividades de socialización del proceso de extensión</t>
  </si>
  <si>
    <t xml:space="preserve">30(unidad) </t>
  </si>
  <si>
    <t>Creación del programa de Formación en Lengua Extranjera para maestros de primaria, operadores turísticos y BPO en Santander (n.° interno de proyecto 5068)</t>
  </si>
  <si>
    <t>Crear el programa de Formación en Lengua Extranjera para maestros de primaria, operadores turísticos y BPO en Santander</t>
  </si>
  <si>
    <t xml:space="preserve">Instituto de Lenguas </t>
  </si>
  <si>
    <t>Definición del alcance y contenidos del programa</t>
  </si>
  <si>
    <t>Syllabus del Programa</t>
  </si>
  <si>
    <t>Elaboración de contenidos para el componente de inglés con base en los cursos de extensión del instituto de lenguas</t>
  </si>
  <si>
    <t xml:space="preserve">Taller de lengua con propósitos específicos  </t>
  </si>
  <si>
    <t>Elaboración del plan de acompañamiento pedagógico para maestros</t>
  </si>
  <si>
    <t>Elaboración de los talleres con contenido específico</t>
  </si>
  <si>
    <t>Creación del plan de acompañamiento pedagógico para maestros.</t>
  </si>
  <si>
    <t>Presentación de informe final</t>
  </si>
  <si>
    <t xml:space="preserve">Informe presentado al Consejo de Facultad </t>
  </si>
  <si>
    <t>Acreditación de pruebas de laboratorio (n.° interno de proyecto 4928)</t>
  </si>
  <si>
    <t>Mantener y extender el alcance de la acreditación de ensayos realizados por los laboratorios de la Universidad Industrial de Santander.</t>
  </si>
  <si>
    <t>Seguimiento a fases en las que se adelanta la acreditación de cada laboratorio según implementación del sistema de gestión de calidad con la norma ISO 17025:2005</t>
  </si>
  <si>
    <t>Pruebas de laboratorio que mantienen u obtienen la acreditación durante el año</t>
  </si>
  <si>
    <t xml:space="preserve">90(unidad) </t>
  </si>
  <si>
    <t>90(unidad)</t>
  </si>
  <si>
    <t>Auditorías internas realizadas por la empresa contratista de la VIE</t>
  </si>
  <si>
    <t>Auditorías externas realizadas por los entes acreditadores</t>
  </si>
  <si>
    <r>
      <t>SUBPROGRAMA 5.1.2:</t>
    </r>
    <r>
      <rPr>
        <sz val="11"/>
        <color rgb="FF000000"/>
        <rFont val="Humanst521 BT"/>
        <family val="2"/>
      </rPr>
      <t> ARTICULACIÓN CON EL ESTADO</t>
    </r>
  </si>
  <si>
    <t>Identificación de propuestas articuladoras entre los actores del territorio del área de influencia de la UIS, en temas relacionados con gobernanza, adaptación y mitigación del cambio climático, a través de la Mesa de Bosques de Santander (n.° interno de proyecto 4965)</t>
  </si>
  <si>
    <t>Identificar acciones proyectos y/o propuestas articuladoras entre los actores del territorio del área de influencia de las sedes y los grupos de investigación y extensión de la UIS en temas relacionados con gobernanza, adaptación t mitigación del cambio climático a través de la Mesa de Bosques de Santander</t>
  </si>
  <si>
    <t>Realización de un evento por sede de la UIS (Bucaramanga, Barrancabermeja, Socorro, Barbosa y Málaga), donde los grupos de investigación y extensión de la universidad y los actores del territorio compartan trabajos y/o proyectos relacionados con cambio climático, y  gobernanza de bosques en Santander, que permitan identificar el desarrollo de alianzas entre la UIS y actores públicos y/o privados para construir equipos conjuntos en temas ambientales</t>
  </si>
  <si>
    <t>Número de Eventos/Número de proyectos identificados de investigación y extensión con impacto regional que vincule la educación, la gobernanza y la adaptación y mitigación al cambio climático</t>
  </si>
  <si>
    <t>5(número)</t>
  </si>
  <si>
    <t>Implementación de un evento por sede de la UIS (Bucaramanga, Barrancabermeja, Socorro, Barbosa y Málaga), donde los programas del IPRED presentan los trabajos y/o proyectos relacionados con negocios verdes</t>
  </si>
  <si>
    <t xml:space="preserve">Número de propuestas de lineamientos de política en las que UIS tiene participación identificados por sede que inciden en la formación y educación ambiental enfocados al cambio climático </t>
  </si>
  <si>
    <t>Realización acuerdos de agendas de concertación entre los actores locales de la mesa de bosques y las sedes de la UIS para el fortalecimiento de la gobernanza ambiental del territorio implementación   un evento por sede de la UIS (Bucaramanga, Barrancabermeja, Socorro, Barbosa y Málaga), donde los programas del IPRED presentan los trabajos y/o proyectos relacionados con negocios verdes</t>
  </si>
  <si>
    <t>Número acumulado de iniciativas de emprendimiento de interés estratégico regional integrando criterios ambientales  de  gestión ambiental y los negocios verdes  identificadas en las sedes.</t>
  </si>
  <si>
    <t xml:space="preserve">3(número) </t>
  </si>
  <si>
    <t>3(número)</t>
  </si>
  <si>
    <t>Socialización de las experiencias de proyectos de investigación y extensión de los grupos de investigación de la UIS en temas ambientales, gobernanza y cambio climático</t>
  </si>
  <si>
    <r>
      <t>SUBPROGRAMA 5.1.3:</t>
    </r>
    <r>
      <rPr>
        <sz val="11"/>
        <color rgb="FF000000"/>
        <rFont val="Humanst521 BT"/>
        <family val="2"/>
      </rPr>
      <t xml:space="preserve"> ARTICULACIÓN CON EL SECTOR PRODUCTIVO </t>
    </r>
  </si>
  <si>
    <t>Formulación de un proyecto estratégico, que contribuya a dinamizar la recuperación social y económica del departamento de Santander por la emergencia generada por la covid-19.(n.° interno de proyecto 4956)</t>
  </si>
  <si>
    <t>Formular una propuesta de proyecto de extensión, para atribuir a dinamizar la recuperación social y económica del departamento de Santander, tras la emergencia sanitaria causada por la enfermedad covid-19.</t>
  </si>
  <si>
    <t xml:space="preserve">Instituto de Estudios Interdisciplinarios y acción estratégica para el desarrollo IdEAD </t>
  </si>
  <si>
    <t>Fondo Especial 9329</t>
  </si>
  <si>
    <t>Delimitación de área geográfica de impacto del proyecto</t>
  </si>
  <si>
    <t>Propuesta de extensión para proyecto de recuperación económica y social.</t>
  </si>
  <si>
    <t>Documento de justificación</t>
  </si>
  <si>
    <t>Documento estratégico (objetivos, alcances y actividades detalladas del proyecto)</t>
  </si>
  <si>
    <t>Identificación y caracterización (con información existente) de la población beneficiada con el proyecto</t>
  </si>
  <si>
    <t>Estimación de presupuesto de diseño e implementación del proyecto</t>
  </si>
  <si>
    <t>Esquema de articulación institucional al proyecto</t>
  </si>
  <si>
    <t>Propuesta de fuentes de financiación para cada etapa del proyecto</t>
  </si>
  <si>
    <r>
      <t xml:space="preserve">PROGRAMA: </t>
    </r>
    <r>
      <rPr>
        <sz val="11"/>
        <color rgb="FF000000"/>
        <rFont val="Humanst521 BT"/>
        <family val="2"/>
      </rPr>
      <t>5.2 EMPRENDIMIENTO</t>
    </r>
  </si>
  <si>
    <r>
      <t>SUBPROGRAMA 5.2.1:</t>
    </r>
    <r>
      <rPr>
        <sz val="11"/>
        <color rgb="FF000000"/>
        <rFont val="Humanst521 BT"/>
        <family val="2"/>
      </rPr>
      <t xml:space="preserve"> EMPRENDIMIENTO </t>
    </r>
  </si>
  <si>
    <t>Fomento al emprendimiento y relación con el sector productivo (n.° interno de proyecto 4929)</t>
  </si>
  <si>
    <t>Asesorar con el apoyo para la formulación, búsqueda financiera y puesta en marcha de las ideas de negocio a estudiantes de programas de pregrado, posgrado y egresados de la comunidad UIS.
Proveer capacitación a la comunidad universitaria en temas de emprendimiento, mentalidad y cultura, para fortalecer e incentivar las capacidades emprendedoras.
Apoyar el desarrollo de eventos de orden local, nacional e internacional en los que se fortalezca y estimule a los miembros de la comunidad universitaria y estudiantes de instituciones públicas, en temas de innovación y emprendimiento.</t>
  </si>
  <si>
    <t>Definición y ejecución del programa de conferencias dirigidos a la comunidad universitaria</t>
  </si>
  <si>
    <t>Iniciativas de emprendimiento apoyadas en su formulación, fortalecimiento o aplicación a fondos de financiación externa</t>
  </si>
  <si>
    <t>Postulación de emprendedores a las convocatorias externas</t>
  </si>
  <si>
    <t>Acompañamiento en formulación de planes de negocio a emprendedores</t>
  </si>
  <si>
    <t xml:space="preserve">Conferencias a la comunidad universitaria de capacitación de emprendimiento, innovación, mentalidad y cultura. </t>
  </si>
  <si>
    <t xml:space="preserve">6(unidad) </t>
  </si>
  <si>
    <t>Seguimiento a las iniciativas emprendedoras</t>
  </si>
  <si>
    <t>Eventos de orden local, nacional o internacional en innovación y emprendimiento en los que beneficiarios o representantes del programa asisten</t>
  </si>
  <si>
    <t>Revisión y publicación de términos de referencia de programa de emprendimiento</t>
  </si>
  <si>
    <t>Participación en organización de eventos locales, regionales o nacionales en emprendimiento, innovación, mentalidad y cultura</t>
  </si>
  <si>
    <r>
      <t>PROGRAMA 5.3:</t>
    </r>
    <r>
      <rPr>
        <sz val="11"/>
        <color rgb="FF000000"/>
        <rFont val="Humanst521 BT"/>
        <family val="2"/>
      </rPr>
      <t xml:space="preserve"> REGIONALIZACIÓN </t>
    </r>
  </si>
  <si>
    <r>
      <t>SUBPROGRAMA 5.3.2:</t>
    </r>
    <r>
      <rPr>
        <sz val="11"/>
        <color rgb="FF000000"/>
        <rFont val="Humanst521 BT"/>
        <family val="2"/>
      </rPr>
      <t xml:space="preserve"> DESARROLLO INTEGRAL DE LA REGIÓN </t>
    </r>
  </si>
  <si>
    <t>Consolidación de una red para el desarrollo sostenible del turístico local (n.° interno de proyecto 5028)</t>
  </si>
  <si>
    <t>Conformar una alianza interinstitucional liderada por la Universidad Industrial de Santander, para promover el desarrollo sostenible del turismo local</t>
  </si>
  <si>
    <t>Fondo Común 2220
Nota: El proyecto se desarrolló con personal administrativo y docente de la Sede Regional Socorro</t>
  </si>
  <si>
    <t>Creación de un documento legal para la conformación de la red</t>
  </si>
  <si>
    <t>Documento legal de conformación de la red</t>
  </si>
  <si>
    <t xml:space="preserve">1(número) </t>
  </si>
  <si>
    <t>1(número)</t>
  </si>
  <si>
    <t>Identificación nacional o internacional de actores relacionados con la temática de la red</t>
  </si>
  <si>
    <t>Documento diagnóstico de actores estratégicos para conformar la red</t>
  </si>
  <si>
    <t>Formalización de los actores iniciales de la red</t>
  </si>
  <si>
    <t>Actas de vinculación de actores iniciales</t>
  </si>
  <si>
    <t xml:space="preserve">10(número) </t>
  </si>
  <si>
    <t>10(número)</t>
  </si>
  <si>
    <t>Realización de un plan de acción para el funcionamiento de la red</t>
  </si>
  <si>
    <t>Plan de acción de la red</t>
  </si>
  <si>
    <t>La comunidad universitaria compromete todos los procesos con la búsqueda responsable de la excelencia. Para esto, realiza permanentes autoevaluaciones académicas y administrativas con miras al mejoramiento continuo de los ámbitos de acción que constituyen la vida institucional.
Este quehacer de la evaluación es proporcionado frente a las prioridades institucionales, rigurosamente planificado y desarrollado. Con él se busca equilibrar los procesos de evaluación, como la del docente, para evitar los sesgos derivados de lecturas unidireccionales y valorar apropiadamente los reales campos de acción y potencialidades de los miembros de la comunidad universitaria. De igual forma, la UIS planifica la gestión de modo participativo y proactivo. De estas prácticas de evaluación y gestión resulta una mejor definición de los deseos y las necesidades de formación del talento humano, que se convierten, además, en referentes para el proceso de formación de los estudiantes con sentido de pertenencia institucional.
El fortalecimiento de la administración y gestión universitaria se organiza con programas e instrumentos para la consolidación del sistema de planificación institucional. Esto se traduce en la adecuación y modernización de la estructura organizacional y de la infraestructura física de la UIS, en la construcción rigurosa de los planes de ordenamiento de los campus de todas las sedes, en consonancia con las necesidades de preservación del medio ambiente, el impacto social, los desarrollos tecnológicos y la racionalidad en la inversión. La actualización permanente de los sistemas de información incluye la gestión de plataformas digitales y redes de gestión del conocimiento que contribuyan al desarrollo de capacidades y de sistemas adecuados a la evaluación del desempeño</t>
  </si>
  <si>
    <r>
      <t>PROGRAMA 6.1:</t>
    </r>
    <r>
      <rPr>
        <sz val="11"/>
        <color rgb="FF000000"/>
        <rFont val="Humanst521 BT"/>
        <family val="2"/>
      </rPr>
      <t> GESTIÓN DEL TALENTO HUMANO</t>
    </r>
  </si>
  <si>
    <r>
      <t>SUBPROGRAMA 6.1.1:</t>
    </r>
    <r>
      <rPr>
        <sz val="11"/>
        <color rgb="FF000000"/>
        <rFont val="Humanst521 BT"/>
        <family val="2"/>
      </rPr>
      <t> DESARROLLO DEL CICLO DE VIDA DEL TALENTO HUMANO</t>
    </r>
  </si>
  <si>
    <t>Fecha de inicio 
(AA/MM/DD)</t>
  </si>
  <si>
    <t>%  de avance
(21/12/31)</t>
  </si>
  <si>
    <t xml:space="preserve"> Valor
 (miles de pesos)</t>
  </si>
  <si>
    <t xml:space="preserve"> Valor 
 (miles de pesos)</t>
  </si>
  <si>
    <t>Apropiación del concepto de gestión del conocimiento en el contexto de la gestión - FASE II (n.° interno de proyecto 5013)</t>
  </si>
  <si>
    <t>Aumentar el nivel de apropiación del concepto de gestión del conocimiento entre los funcionarios administrativos de la UIS, para facilitar la adopción de buenas prácticas que promuevan el fortalecimiento del capital intelectual de los procesos administrativos.</t>
  </si>
  <si>
    <t xml:space="preserve">Vicerrectoría Administrativa </t>
  </si>
  <si>
    <t>Fondo Especial 7858</t>
  </si>
  <si>
    <t>Socializar y comunicar por medios digitales con los líderes y facilitadores de los procesos de la vicerrectoría administrativa a través de medios digitales, los resultados de la revisión de literatura relacionada con gestión del conocimiento y los principales avances de la universidad frente a esta dimensión</t>
  </si>
  <si>
    <t xml:space="preserve">Comunicación enviada a los líderes y facilitadores de los procesos de la Vicerrectoría Administrativa con la información relacionada con Gestión del Conocimiento. </t>
  </si>
  <si>
    <t>Generar y compartir por medios digitales las herramientas para apoyar la adopción de buenas prácticas de gestión del conocimiento</t>
  </si>
  <si>
    <t>Diseño de las presentaciones relacionadas con las herramientas para apoyar la adopción de buenas prácticas de Gestión del Conocimiento.</t>
  </si>
  <si>
    <t>Identificar las principales actividades, avances y documentación reciente, relacionados con la dimensión de la gestión del conocimiento en la universidad en la vigencia 2021, como apoyo para el diligenciamiento del FURAG</t>
  </si>
  <si>
    <t>Documento resumen de las principales actividades, avances y documentación reciente, relacionados con la Dimensión de la Gestión del Conocimiento en la Universidad.</t>
  </si>
  <si>
    <t>Programa Integral para el Fortalecimiento de la Gestión Administrativa -PIGA-(n.° interno de proyecto 4917)</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</si>
  <si>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 orientado hacia a los principios y valores institucionales, propendiendo por una formación integral, que incorpore competencias del ser y del hacer.</t>
  </si>
  <si>
    <t xml:space="preserve">División de Gestión de Talento Humano </t>
  </si>
  <si>
    <t xml:space="preserve">Fondo Común 3180 
Nota: El proyecto se desarrolló con personal administrativo y docente de la Universidad, experto en los temas de las capacitaciones </t>
  </si>
  <si>
    <t>Estructuración preliminar del PIGA</t>
  </si>
  <si>
    <t>Cobertura del programa = (Número de participantes en actividades de capacitación y/o entrenamiento / Total del personal administrativo) * 100%</t>
  </si>
  <si>
    <t>Formulación del PIGA semestre I y II</t>
  </si>
  <si>
    <t>Divulgación e inscripción a actividades</t>
  </si>
  <si>
    <t>Ejecución de las actividades de capacitación y/o entrenamiento</t>
  </si>
  <si>
    <t>Eficacia en actividades = ((%Reacción + %Aprendizaje) × 25%)+(%Planeación × 50%)</t>
  </si>
  <si>
    <t>Evaluación de las actividades de capacitación y/o entrenamiento</t>
  </si>
  <si>
    <r>
      <t>PROGRAMA 6.2:</t>
    </r>
    <r>
      <rPr>
        <sz val="11"/>
        <color rgb="FF000000"/>
        <rFont val="Humanst521 BT"/>
        <family val="2"/>
      </rPr>
      <t xml:space="preserve"> GESTIÓN INSTITUCIONAL </t>
    </r>
  </si>
  <si>
    <r>
      <t>SUBPROGRAMA 6.2.2:</t>
    </r>
    <r>
      <rPr>
        <sz val="11"/>
        <color rgb="FF000000"/>
        <rFont val="Humanst521 BT"/>
        <family val="2"/>
      </rPr>
      <t xml:space="preserve"> MEJORAMIENTO DE PROCESOS </t>
    </r>
  </si>
  <si>
    <t>Implementación del modelo integrado de planeación y gestión, FASE 3 (n.° interno de proyecto 4935)</t>
  </si>
  <si>
    <t>Realizar los autodiagnósticos de MIPG respecto a la versión 3 de MIPG y elaborar un plan de acción para continuar con la implementación del modelo en la Universidad Industrial de Santander</t>
  </si>
  <si>
    <t xml:space="preserve">Planeación </t>
  </si>
  <si>
    <t>Identificación de las unidades responsables teniendo en cuenta los autodiagnósticos</t>
  </si>
  <si>
    <t>Número de autodiagnósticos realizados</t>
  </si>
  <si>
    <t>Acompañamiento a las unidades en la aplicación de los autodiagnósticos seleccionados</t>
  </si>
  <si>
    <t xml:space="preserve">Dirección de Control Interno y Evaluación de Gestión </t>
  </si>
  <si>
    <t>Socialización de los fundamentos de MIPG</t>
  </si>
  <si>
    <t>Acompañamiento a la formulación del plan de acción por cada autodiagnóstico realizado</t>
  </si>
  <si>
    <t>Plan de acción formulado</t>
  </si>
  <si>
    <t>Consolidación del plan de acción institucional</t>
  </si>
  <si>
    <t>Seguimiento al cumplimiento de las acciones definidas de corto plazo en el plan de trabajo para la implementación de MIPG</t>
  </si>
  <si>
    <t>Diseño del plan de contingencia para las familias de equipos con mayor incidencia de mantenimientos correctivos, teniendo en cuenta periodos de receso de actividades académico administrativas (n.° interno de proyecto 5025)</t>
  </si>
  <si>
    <t>Disminuir el riesgo de daños en los equipos prioritarios de la UIS debido a suspensión de actividades académico administrativas en un periodo de receso generando acciones de contingencia.</t>
  </si>
  <si>
    <t xml:space="preserve">División de Mantenimiento Tecnológico </t>
  </si>
  <si>
    <t>Identificar las familias de equipos con mayor incidencia</t>
  </si>
  <si>
    <t xml:space="preserve">Informe de los equipos prioritarios y los riesgos que se pueden materializar. </t>
  </si>
  <si>
    <t>Realizar análisis de modos de falla y efecto de falla en las familias de equipos ya identificados</t>
  </si>
  <si>
    <t>Definir el plan de contingencia</t>
  </si>
  <si>
    <t>Ejecutar el plan de contingencia</t>
  </si>
  <si>
    <t>La Unidad ejecutaría el plan de contingencia en el período de vacaciones de junio o diciembre de 2022,cese de actividades académicas o situaciones de emergencia con tiempo mayor a 3 semanas</t>
  </si>
  <si>
    <r>
      <t>SUBPROGRAMA 6.2.3:</t>
    </r>
    <r>
      <rPr>
        <sz val="11"/>
        <color rgb="FF000000"/>
        <rFont val="Humanst521 BT"/>
        <family val="2"/>
      </rPr>
      <t xml:space="preserve"> MODERNIZACIÓN FÍSICA Y TECNOLÓGICA </t>
    </r>
  </si>
  <si>
    <t>FASE III de la implementación del Modelo de Seguridad y Privacidad de la Información (MSPI) - DSI (n.° interno de proyecto 4933)</t>
  </si>
  <si>
    <t>Culminar la etapa de planeación para el Modelo de Seguridad y Privacidad de la Información, en el marco del Modelo Integrado de Planeación y gestión MIPG - DSI.</t>
  </si>
  <si>
    <t xml:space="preserve">División de Servicios de Información </t>
  </si>
  <si>
    <t>Presentación de la documentación realizada en 2019 ante el comité institucional de gestión y desempeño</t>
  </si>
  <si>
    <t>Avance en la documentación de los procedimientos de seguridad de la información.</t>
  </si>
  <si>
    <t>100
(porcentaje)</t>
  </si>
  <si>
    <t>Definir y documentar los procedimientos de seguridad de la información pendientes (50%)</t>
  </si>
  <si>
    <t>Elaborar el documento de diagnóstico de transición de IPV4 a IPV6</t>
  </si>
  <si>
    <t>Presentación de la documentación de procedimientos pendientes ante el comité institucional de gestión y desempeño</t>
  </si>
  <si>
    <t>Documentación presentada al Comité Institucional de Gestión y Desempeño</t>
  </si>
  <si>
    <t>Elaborar el documento del plan de comunicaciones</t>
  </si>
  <si>
    <t xml:space="preserve">Diseño e implementación de una plataforma: enlace virtual UIS - RELEXT(n.° interno de proyecto 5043) </t>
  </si>
  <si>
    <t>Diseñar y desarrollar una herramienta dinámica e interactiva que permita a miembros de la comunidad universitaria y usuarios externos asistir, visitar y participar de actividades, eventos y ferias que hacen parte de las funciones misionales de la oficina de Relaciones Exteriores	
Realizar eventos, actividades y ferias piloto relacionadas con los servicios de Relaciones Exteriores</t>
  </si>
  <si>
    <t xml:space="preserve">Fondo Común 1140 </t>
  </si>
  <si>
    <t>Levantamiento de los requerimientos de entrada para el desarrollo</t>
  </si>
  <si>
    <t>Documento con requerimientos de entrada</t>
  </si>
  <si>
    <t>Diseñar la base de datos de la plataforma</t>
  </si>
  <si>
    <t>Preparación de una actividad piloto de baja complejidad</t>
  </si>
  <si>
    <t>Documento de diseño de la base de datos</t>
  </si>
  <si>
    <t>Preparación de un evento piloto de mediana complejidad</t>
  </si>
  <si>
    <t>Prototipo de la plataforma</t>
  </si>
  <si>
    <t xml:space="preserve">Renovación de los sistemas de información administrativos - FASE IV (n.° interno de proyecto 5009) </t>
  </si>
  <si>
    <t>Dar continuidad al diseño y desarrollo de los módulos que conforman el sistema de información financiero y el sistema de información de talento humano de la Universidad Industrial de Santander.</t>
  </si>
  <si>
    <t>Fondo Común 3140</t>
  </si>
  <si>
    <t>Definición del alcance de esta etapa del proyecto de acuerdo con los resultados de la fase anterior así como con las necesidades y prioridades de la universidad</t>
  </si>
  <si>
    <t>Documento del plan de trabajo</t>
  </si>
  <si>
    <t xml:space="preserve">División Financiera </t>
  </si>
  <si>
    <t>Elaboración del plan de trabajo y estimación de esfuerzos</t>
  </si>
  <si>
    <t>Diseño y desarrollo de los módulos del sistema financiero contemplados dentro del alcance</t>
  </si>
  <si>
    <t>Código fuente de los módulos del sistema de Talento Humano desarrollados.</t>
  </si>
  <si>
    <t>Diseño y desarrollo de los módulos del sistema de talento humano contemplados dentro del alcance</t>
  </si>
  <si>
    <t>Código fuente de los módulos del sistema Financiero desarrollados.</t>
  </si>
  <si>
    <t>Anexo 1</t>
  </si>
  <si>
    <t xml:space="preserve">Ajuste de las tablas de retención documental de las unidades académicas y administrativas de la Universidad Industrial de Santander FASE 5 (n.° interno de proyecto 5073) </t>
  </si>
  <si>
    <t>Actualizar en 40% de las Tablas de Retención Documental (TRD)</t>
  </si>
  <si>
    <t xml:space="preserve">Dirección de Certificación y Gestión Documental </t>
  </si>
  <si>
    <t>Elaboración del plan de visitas a las UAA</t>
  </si>
  <si>
    <t>Plan de visitas a UAA elaborado</t>
  </si>
  <si>
    <t>1 (número)</t>
  </si>
  <si>
    <t>Revisión de tablas de retención para identificar fallas de realización de TRD, de actualización o errores en la implementación</t>
  </si>
  <si>
    <t>Asesoría referente a la actualización de las TRD por parte de las UAA</t>
  </si>
  <si>
    <t>Número de solicitudes de actualización de TRD de las UAA</t>
  </si>
  <si>
    <t>20(número)</t>
  </si>
  <si>
    <t>20 (número)</t>
  </si>
  <si>
    <t>Análisis de solicitudes de actualización de TRD presentadas por las UAA</t>
  </si>
  <si>
    <t>Documento de análisis de TRD elaborado</t>
  </si>
  <si>
    <t>25 (número)</t>
  </si>
  <si>
    <t>Presentación de las solicitudes de actualización de las TRD para su aprobación por comité institucional de gestión y desempeño o quien cumpla sus funciones</t>
  </si>
  <si>
    <t>Acta del Comité Institucional de Gestión y Desempeño aprobando las actualizaciones de las TRD</t>
  </si>
  <si>
    <t>Actualización y publicación de las TRD en la página web institucional</t>
  </si>
  <si>
    <t>TRD revisadas, ajustadas y publicadas en la web</t>
  </si>
  <si>
    <t>Implementación del programa de Documentos Especiales - FASE I (n.° interno de proyecto 5074)</t>
  </si>
  <si>
    <t>Identificar los documentos especiales en las UAA de la universidad</t>
  </si>
  <si>
    <t xml:space="preserve">Formato de identificación de soportes especiales en UAA elaborado	</t>
  </si>
  <si>
    <t xml:space="preserve">Formato de identificación de soportes especiales en UAA elaborado		</t>
  </si>
  <si>
    <t>Correo institucional dando indicaciones para el diligenciamiento del formato enviado a las UAA</t>
  </si>
  <si>
    <t>Formato diligenciado por parte de las diferentes UAA</t>
  </si>
  <si>
    <t>5 (número)</t>
  </si>
  <si>
    <t>Informe de identificación de soportes especiales en UAA</t>
  </si>
  <si>
    <t>Informe de Identificación de soportes especiales en UAA</t>
  </si>
  <si>
    <t>Acta comité de gestión y desempeño , socializando el programa de documentos especiales</t>
  </si>
  <si>
    <t>Acta Comité de Gestión y Desempeño, socializando el Programa de Documentos Especiales</t>
  </si>
  <si>
    <t xml:space="preserve">Creación, producción y emisión de nuevos contenidos audiovisuales de la UIS FASE IV (n.° interno de proyecto 5051) </t>
  </si>
  <si>
    <t>Crear, producir y emitir contenidos audiovisuales digitales en plataformas multipantalla. La iniciativa consolidará la oferta de producción audiovisual para la difusión de contenidos a través de espacios institucionales para aportar conocimiento a la sociedad y contribuir al posicionamiento de la imagen de la universidad en sus labores de docencia, de investigación y de extensión.</t>
  </si>
  <si>
    <t>Investigación y definición de los temas, locaciones y fuentes que aportarán el insumo informativo para el desarrollo de las piezas</t>
  </si>
  <si>
    <t>Número de programas realizados</t>
  </si>
  <si>
    <t>Elaboración de la fichas técnicas, manual de producción del programas y diseño de estrategia de comunicación</t>
  </si>
  <si>
    <t>Definición de temas y cronograma para grabación de contenidos</t>
  </si>
  <si>
    <t>Elaboración de piezas promocionales</t>
  </si>
  <si>
    <t>Grabación de contenidos en estudio, auditorio y exteriores</t>
  </si>
  <si>
    <t>Número de reproducciones en YouTube</t>
  </si>
  <si>
    <t xml:space="preserve">8000
(unidad) </t>
  </si>
  <si>
    <t>8000
(unidad)</t>
  </si>
  <si>
    <t>Posproducción y montaje de capítulos</t>
  </si>
  <si>
    <t>Publicación de contenidos en medios institucionales</t>
  </si>
  <si>
    <t>Posicionamiento de las redes sociales de la UIS como canal de difusión del quehacer institucional FASE IV (n.° interno de proyecto 5054)</t>
  </si>
  <si>
    <t>Aumentar la interactividad, generar mayor difusión y posicionar el uso redes sociales de la Universidad Industrial de Santander</t>
  </si>
  <si>
    <t>Propuestas de contenidos multimediales</t>
  </si>
  <si>
    <t xml:space="preserve">Número contenidos multimediales difundidos en las redes sociales de la UIS  </t>
  </si>
  <si>
    <t>Desarrollo de guiones para los programas digitales</t>
  </si>
  <si>
    <t>Desarrollo de campañas  en redes que permitan generar interacción con el publico  de interés</t>
  </si>
  <si>
    <t>Puesta en funcionamiento de los contenidos multimediales</t>
  </si>
  <si>
    <t>Número de nuevos seguidores en las redes sociales institucionales</t>
  </si>
  <si>
    <t xml:space="preserve">95000
(unidad) </t>
  </si>
  <si>
    <t>95000
(unidad)</t>
  </si>
  <si>
    <t>Desarrollar estrategias de seguimiento a los diferentes públicos de interés</t>
  </si>
  <si>
    <t>Desarrollar alternativas de presentación en la sección del informativo de la universidad</t>
  </si>
  <si>
    <t xml:space="preserve">Programas digitales desarrollados </t>
  </si>
  <si>
    <t>Presentación de un informe con los avances obtenidos</t>
  </si>
  <si>
    <t>PROGRAMA ANUAL DE GESTIÓN 2021</t>
  </si>
  <si>
    <t>DIMENSIÓN/NOMBRE DEL PROYECTO</t>
  </si>
  <si>
    <t>PONDERACIÓN</t>
  </si>
  <si>
    <t>CUMPLIMIENTO</t>
  </si>
  <si>
    <t>% Enfoque estratégico</t>
  </si>
  <si>
    <t>% programa</t>
  </si>
  <si>
    <t>% subprograma</t>
  </si>
  <si>
    <t>% Proyecto</t>
  </si>
  <si>
    <t>% Cump. proyecto</t>
  </si>
  <si>
    <t>% Avance  proyecto</t>
  </si>
  <si>
    <t>% avance subprograma</t>
  </si>
  <si>
    <t>% avance programa</t>
  </si>
  <si>
    <t>% Avance enfoque estratégico</t>
  </si>
  <si>
    <r>
      <t xml:space="preserve">ENFOQUE ESTRATÉGICO 1: 1. </t>
    </r>
    <r>
      <rPr>
        <sz val="11"/>
        <color theme="1"/>
        <rFont val="Humanst521 BT"/>
        <family val="2"/>
      </rPr>
      <t>Formación Integral e Innovación Pedagógica</t>
    </r>
  </si>
  <si>
    <r>
      <t xml:space="preserve">PROGRAMA 1: </t>
    </r>
    <r>
      <rPr>
        <sz val="11"/>
        <color theme="1"/>
        <rFont val="Humanst521 BT"/>
        <family val="2"/>
      </rPr>
      <t>1.1 Modelo Pedagógico</t>
    </r>
  </si>
  <si>
    <r>
      <t>SUBPROGRAMA 1.1.1: </t>
    </r>
    <r>
      <rPr>
        <sz val="11"/>
        <color theme="1"/>
        <rFont val="Humanst521 BT"/>
        <family val="2"/>
      </rPr>
      <t xml:space="preserve">Desarrollo Gestión Curricular </t>
    </r>
  </si>
  <si>
    <r>
      <t>PROYECTO 4900 :</t>
    </r>
    <r>
      <rPr>
        <sz val="11"/>
        <rFont val="Humanst521 BT"/>
        <family val="2"/>
      </rPr>
      <t>Implementación de la etapa de verificación en el proceso PHVA de los programas de pregrado del instituto de proyección regional y educación a distancia (fase 1).</t>
    </r>
  </si>
  <si>
    <r>
      <t>PROYECTO 5017:</t>
    </r>
    <r>
      <rPr>
        <sz val="11"/>
        <rFont val="Humanst521 BT"/>
        <family val="2"/>
      </rPr>
      <t>Actualización de políticas curriculares de la Universidad Industrial de Santander</t>
    </r>
    <r>
      <rPr>
        <b/>
        <sz val="11"/>
        <rFont val="Humanst521 BT"/>
        <family val="2"/>
      </rPr>
      <t xml:space="preserve"> </t>
    </r>
  </si>
  <si>
    <r>
      <t>SUBPROGRAMA 1.1.2 </t>
    </r>
    <r>
      <rPr>
        <sz val="11"/>
        <color theme="1"/>
        <rFont val="Humanst521 BT"/>
        <family val="2"/>
      </rPr>
      <t xml:space="preserve">Formación Integral </t>
    </r>
  </si>
  <si>
    <r>
      <t>PROYECTO 4946 :</t>
    </r>
    <r>
      <rPr>
        <sz val="11"/>
        <rFont val="Humanst521 BT"/>
        <family val="2"/>
      </rPr>
      <t>Fortalecimiento de habilidades blandas en los estudiantes de posgrado de la facultad de ingenierías fisicoquímicas</t>
    </r>
    <r>
      <rPr>
        <b/>
        <sz val="11"/>
        <rFont val="Humanst521 BT"/>
        <family val="2"/>
      </rPr>
      <t xml:space="preserve"> </t>
    </r>
  </si>
  <si>
    <r>
      <t>PROYECTO 4947 :</t>
    </r>
    <r>
      <rPr>
        <sz val="11"/>
        <rFont val="Humanst521 BT"/>
        <family val="2"/>
      </rPr>
      <t>Diseño de un laboratorio de enseñanza y aprendizaje en la facultad de ingenierías fisicoquímicas</t>
    </r>
  </si>
  <si>
    <r>
      <t>PROYECTO 4962 :</t>
    </r>
    <r>
      <rPr>
        <sz val="11"/>
        <rFont val="Humanst521 BT"/>
        <family val="2"/>
      </rPr>
      <t>Creación de espacios para la formación emocional y social (FES) dirigidos a estudiantes de la Facultad de Ingenierías Fisicomecánicas</t>
    </r>
  </si>
  <si>
    <r>
      <t xml:space="preserve">PROYECTO 5014: </t>
    </r>
    <r>
      <rPr>
        <sz val="11"/>
        <rFont val="Humanst521 BT"/>
        <family val="2"/>
      </rPr>
      <t>Creación y puesta en marcha del voluntariado social universitario en las sedes regionales de la UIS</t>
    </r>
  </si>
  <si>
    <t>SUBPROGRAMA 1.1.3 Educación inclusiva</t>
  </si>
  <si>
    <r>
      <t>PROYECTO 5090:</t>
    </r>
    <r>
      <rPr>
        <sz val="11"/>
        <rFont val="Humanst521 BT"/>
        <family val="2"/>
      </rPr>
      <t xml:space="preserve"> Evento "La mujer y la niña protagonistas de la ciencia" </t>
    </r>
  </si>
  <si>
    <r>
      <t>SUBPROGRAMA 1.1.4: </t>
    </r>
    <r>
      <rPr>
        <sz val="11"/>
        <color theme="1"/>
        <rFont val="Humanst521 BT"/>
        <family val="2"/>
      </rPr>
      <t xml:space="preserve">Monitoreo y Acompañamiento Estudiantil </t>
    </r>
  </si>
  <si>
    <r>
      <t>PROYECTO 4942:</t>
    </r>
    <r>
      <rPr>
        <sz val="11"/>
        <rFont val="Humanst521 BT"/>
        <family val="2"/>
      </rPr>
      <t>Articulación y acompañamiento vocacional y profesional de la Universidad Industrial de Santander Sede Barbosa con las instituciones de educación media del área de influencia</t>
    </r>
  </si>
  <si>
    <r>
      <t>PROYECTO 4966:</t>
    </r>
    <r>
      <rPr>
        <sz val="11"/>
        <rFont val="Humanst521 BT"/>
        <family val="2"/>
      </rPr>
      <t>Implementación de estrategias para el mejoramiento del desempeño académico de los estudiantes de la Facultad de Ingenierías Fisicomecánicas</t>
    </r>
  </si>
  <si>
    <r>
      <t>PROYECTO 5027:</t>
    </r>
    <r>
      <rPr>
        <sz val="11"/>
        <rFont val="Humanst521 BT"/>
        <family val="2"/>
      </rPr>
      <t>Creación y puesta en marcha del programa sea lenguaje digital 2021 para el desarrollo de la competencia informacional articulados desde la Biblioteca UIS</t>
    </r>
  </si>
  <si>
    <r>
      <t>PROYECTO 5052:</t>
    </r>
    <r>
      <rPr>
        <sz val="11"/>
        <rFont val="Humanst521 BT"/>
        <family val="2"/>
      </rPr>
      <t>SEA 2021: Nuevos retos en la educación superior</t>
    </r>
  </si>
  <si>
    <r>
      <t>SUBPROGRAMA 1.1.5: </t>
    </r>
    <r>
      <rPr>
        <sz val="11"/>
        <color theme="1"/>
        <rFont val="Humanst521 BT"/>
        <family val="2"/>
      </rPr>
      <t xml:space="preserve">Aprendiazaje Asisitido por Nuevas Tecnologías </t>
    </r>
  </si>
  <si>
    <r>
      <t>PROYECTO 4891:</t>
    </r>
    <r>
      <rPr>
        <sz val="11"/>
        <rFont val="Humanst521 BT"/>
        <family val="2"/>
      </rPr>
      <t>Mejoramiento de las experiencias de permanencia estudiantil por medio de la incorporación de herramientas tic aplicadas a asignaturas de ciclo básico y profesional (pospandemia covid-19)</t>
    </r>
  </si>
  <si>
    <r>
      <t>PROYECTO 4975:</t>
    </r>
    <r>
      <rPr>
        <sz val="11"/>
        <rFont val="Humanst521 BT"/>
        <family val="2"/>
      </rPr>
      <t>Apoyo a la implementación de herramientas tic en los procesos de formación de la UIS</t>
    </r>
  </si>
  <si>
    <r>
      <t xml:space="preserve">PROGRAMA 2: </t>
    </r>
    <r>
      <rPr>
        <sz val="11"/>
        <color theme="1"/>
        <rFont val="Humanst521 BT"/>
        <family val="2"/>
      </rPr>
      <t xml:space="preserve">Calidad y Pertinencia de Programas  </t>
    </r>
  </si>
  <si>
    <r>
      <t xml:space="preserve">SUBPROGRAMA 1.2.1: </t>
    </r>
    <r>
      <rPr>
        <sz val="11"/>
        <color theme="1"/>
        <rFont val="Humanst521 BT"/>
        <family val="2"/>
      </rPr>
      <t xml:space="preserve">Calidad de Programas </t>
    </r>
  </si>
  <si>
    <r>
      <t>PROYECTO 4869:</t>
    </r>
    <r>
      <rPr>
        <sz val="11"/>
        <rFont val="Humanst521 BT"/>
        <family val="2"/>
      </rPr>
      <t>Liderazgo y acompañamiento a las escuelas de ingeniería adscritas a las facultad de ingenierías fisicoquímicas y a la facultad de ingenierías Fisicomecánicas para llevar a cabo el proceso de acreditación ABET. FASE V</t>
    </r>
  </si>
  <si>
    <r>
      <t>PROYECTO 5026:</t>
    </r>
    <r>
      <rPr>
        <sz val="11"/>
        <rFont val="Humanst521 BT"/>
        <family val="2"/>
      </rPr>
      <t>Programa de consolidación de la cultura de autoevaluación y de fomento de los procesos de acreditación de programas de pregrado y posgrado de la Universidad Industrial de Santander-UIS</t>
    </r>
  </si>
  <si>
    <r>
      <t>PROYECTO 5029:</t>
    </r>
    <r>
      <rPr>
        <sz val="11"/>
        <rFont val="Humanst521 BT"/>
        <family val="2"/>
      </rPr>
      <t>Renovación de la acreditación institucional – FASE III</t>
    </r>
  </si>
  <si>
    <r>
      <t xml:space="preserve">PROGRAMA 3: </t>
    </r>
    <r>
      <rPr>
        <sz val="11"/>
        <color theme="1"/>
        <rFont val="Humanst521 BT"/>
        <family val="2"/>
      </rPr>
      <t xml:space="preserve">Desarrollo Profesoral </t>
    </r>
  </si>
  <si>
    <r>
      <t>SUBPROGRAMA 1.3.1: </t>
    </r>
    <r>
      <rPr>
        <sz val="11"/>
        <color theme="1"/>
        <rFont val="Humanst521 BT"/>
        <family val="2"/>
      </rPr>
      <t xml:space="preserve">Desarrollo de Competencias Pedagógicas del Profesor  </t>
    </r>
  </si>
  <si>
    <r>
      <t>PROYECTO 4941:</t>
    </r>
    <r>
      <rPr>
        <sz val="11"/>
        <rFont val="Humanst521 BT"/>
        <family val="2"/>
      </rPr>
      <t xml:space="preserve">Diseño y desarrollo de cuatro cursos virtuales para incluir en la oferta formativa del CEDEDUIS </t>
    </r>
  </si>
  <si>
    <r>
      <t>ENFOQUE ESTRATÉGICO 2:</t>
    </r>
    <r>
      <rPr>
        <sz val="11"/>
        <rFont val="Humanst521 BT"/>
        <family val="2"/>
      </rPr>
      <t xml:space="preserve"> 2. Investigación e Innovación como Ejes Articuladores de las Funciones Misionales</t>
    </r>
  </si>
  <si>
    <r>
      <t>PROGRAMA 1:</t>
    </r>
    <r>
      <rPr>
        <sz val="11"/>
        <rFont val="Humanst521 BT"/>
        <family val="2"/>
      </rPr>
      <t xml:space="preserve"> 2.1 Investigación </t>
    </r>
  </si>
  <si>
    <r>
      <t>SUBPROGRAMA 1: </t>
    </r>
    <r>
      <rPr>
        <sz val="11"/>
        <rFont val="Humanst521 BT"/>
        <family val="2"/>
      </rPr>
      <t xml:space="preserve">2.1.1 Formacion para la Investigación </t>
    </r>
  </si>
  <si>
    <r>
      <t>PROYECTO 4916:</t>
    </r>
    <r>
      <rPr>
        <sz val="11"/>
        <rFont val="Humanst521 BT"/>
        <family val="2"/>
      </rPr>
      <t>Fortalecimiento de la formación para la investigación en la UIS</t>
    </r>
  </si>
  <si>
    <r>
      <t>SUBPROGRAMA 2: </t>
    </r>
    <r>
      <rPr>
        <sz val="11"/>
        <rFont val="Humanst521 BT"/>
        <family val="2"/>
      </rPr>
      <t>2.1.2 Investigación Básica y Articulada con el Entorno</t>
    </r>
  </si>
  <si>
    <r>
      <t>PROYECTO 4906:</t>
    </r>
    <r>
      <rPr>
        <sz val="11"/>
        <rFont val="Humanst521 BT"/>
        <family val="2"/>
      </rPr>
      <t>Creación del grupo de investigación en ciencias agrarias y ecología (GICAE), adscrito al Instituto de Proyección Regional y Educación a Distancia IPRED</t>
    </r>
  </si>
  <si>
    <r>
      <t>PROYECTO 4919:</t>
    </r>
    <r>
      <rPr>
        <sz val="11"/>
        <rFont val="Humanst521 BT"/>
        <family val="2"/>
      </rPr>
      <t xml:space="preserve">Fortalecimiento de la actividad investigativa en la Universidad Industrial de Santander </t>
    </r>
  </si>
  <si>
    <r>
      <t>PROYECTO 4923:</t>
    </r>
    <r>
      <rPr>
        <sz val="11"/>
        <rFont val="Humanst521 BT"/>
        <family val="2"/>
      </rPr>
      <t>Apoyo a la actividad investigativa de la Universidad Industrial de Santander</t>
    </r>
    <r>
      <rPr>
        <b/>
        <sz val="11"/>
        <rFont val="Humanst521 BT"/>
        <family val="2"/>
      </rPr>
      <t xml:space="preserve"> </t>
    </r>
  </si>
  <si>
    <r>
      <t>PROYECTO 4924:</t>
    </r>
    <r>
      <rPr>
        <sz val="11"/>
        <rFont val="Humanst521 BT"/>
        <family val="2"/>
      </rPr>
      <t>Apoyo a solicitudes de registro de derechos de propiedad intelectual y acceso a recursos genéticos</t>
    </r>
  </si>
  <si>
    <r>
      <t>SUBPROGRAMA 3: </t>
    </r>
    <r>
      <rPr>
        <sz val="11"/>
        <rFont val="Humanst521 BT"/>
        <family val="2"/>
      </rPr>
      <t>2.1.3 Visibilidad de la Investigación</t>
    </r>
  </si>
  <si>
    <r>
      <t>PROYECTO 4907:</t>
    </r>
    <r>
      <rPr>
        <sz val="11"/>
        <rFont val="Humanst521 BT"/>
        <family val="2"/>
      </rPr>
      <t>Fortalecimiento a las ediciones UIS</t>
    </r>
  </si>
  <si>
    <r>
      <t>PROYECTO 4870:</t>
    </r>
    <r>
      <rPr>
        <sz val="11"/>
        <rFont val="Humanst521 BT"/>
        <family val="2"/>
      </rPr>
      <t>Desarrollo de un evento científico académico de carácter internacional 2021</t>
    </r>
  </si>
  <si>
    <r>
      <t>PROYECTO 4921:</t>
    </r>
    <r>
      <rPr>
        <sz val="11"/>
        <rFont val="Humanst521 BT"/>
        <family val="2"/>
      </rPr>
      <t>Apropiación social del conocimiento y divulgación científica</t>
    </r>
  </si>
  <si>
    <r>
      <t>PROYECTO 4908:</t>
    </r>
    <r>
      <rPr>
        <sz val="11"/>
        <rFont val="Humanst521 BT"/>
        <family val="2"/>
      </rPr>
      <t>Programa de apoyo a revistas periódicas científicas</t>
    </r>
  </si>
  <si>
    <r>
      <t>PROYECTO 5050:</t>
    </r>
    <r>
      <rPr>
        <sz val="11"/>
        <rFont val="Humanst521 BT"/>
        <family val="2"/>
      </rPr>
      <t xml:space="preserve">Producción de seriado audiovisual web dedicado a la divulgación de ciencia desde la universidad y dirigido a la comunidad FASE IV </t>
    </r>
  </si>
  <si>
    <r>
      <t>PROGRAMA 2:</t>
    </r>
    <r>
      <rPr>
        <sz val="11"/>
        <rFont val="Humanst521 BT"/>
        <family val="2"/>
      </rPr>
      <t xml:space="preserve"> 2.2 Gestión de la Innovación</t>
    </r>
  </si>
  <si>
    <r>
      <t>SUBPROGRAMA 1: </t>
    </r>
    <r>
      <rPr>
        <sz val="11"/>
        <rFont val="Humanst521 BT"/>
        <family val="2"/>
      </rPr>
      <t>2.2.1 Gestión de la Innovación</t>
    </r>
  </si>
  <si>
    <r>
      <t>PROYECTO 4925:</t>
    </r>
    <r>
      <rPr>
        <sz val="11"/>
        <rFont val="Humanst521 BT"/>
        <family val="2"/>
      </rPr>
      <t>Apoyo a la innovación empresarial y social</t>
    </r>
  </si>
  <si>
    <r>
      <t>ENFOQUE ESTRATÉGICO 3:</t>
    </r>
    <r>
      <rPr>
        <sz val="11"/>
        <rFont val="Humanst521 BT"/>
        <family val="2"/>
      </rPr>
      <t xml:space="preserve"> 3. Cohesión Social y Construcción de Comunidad</t>
    </r>
  </si>
  <si>
    <r>
      <t>PROGRAMA 1: </t>
    </r>
    <r>
      <rPr>
        <sz val="11"/>
        <rFont val="Humanst521 BT"/>
        <family val="2"/>
      </rPr>
      <t>3.1</t>
    </r>
    <r>
      <rPr>
        <b/>
        <sz val="11"/>
        <rFont val="Humanst521 BT"/>
        <family val="2"/>
      </rPr>
      <t xml:space="preserve"> </t>
    </r>
    <r>
      <rPr>
        <sz val="11"/>
        <rFont val="Humanst521 BT"/>
        <family val="2"/>
      </rPr>
      <t>Culturas UIS</t>
    </r>
  </si>
  <si>
    <r>
      <t>SUBPROGRAMA 1: </t>
    </r>
    <r>
      <rPr>
        <sz val="11"/>
        <rFont val="Humanst521 BT"/>
        <family val="2"/>
      </rPr>
      <t>3.1.1</t>
    </r>
    <r>
      <rPr>
        <b/>
        <sz val="11"/>
        <rFont val="Humanst521 BT"/>
        <family val="2"/>
      </rPr>
      <t xml:space="preserve"> </t>
    </r>
    <r>
      <rPr>
        <sz val="11"/>
        <rFont val="Humanst521 BT"/>
        <family val="2"/>
      </rPr>
      <t>Patrimonio y Culturas</t>
    </r>
  </si>
  <si>
    <r>
      <t>PROYECTO 4939:</t>
    </r>
    <r>
      <rPr>
        <sz val="11"/>
        <rFont val="Humanst521 BT"/>
        <family val="2"/>
      </rPr>
      <t xml:space="preserve">La cultura no es arte, hace parte </t>
    </r>
  </si>
  <si>
    <r>
      <t>SUBPROGRAMA 2: </t>
    </r>
    <r>
      <rPr>
        <sz val="11"/>
        <rFont val="Humanst521 BT"/>
        <family val="2"/>
      </rPr>
      <t>3.1.2</t>
    </r>
    <r>
      <rPr>
        <b/>
        <sz val="11"/>
        <rFont val="Humanst521 BT"/>
        <family val="2"/>
      </rPr>
      <t xml:space="preserve"> </t>
    </r>
    <r>
      <rPr>
        <sz val="11"/>
        <rFont val="Humanst521 BT"/>
        <family val="2"/>
      </rPr>
      <t>Expresiones Artísticas</t>
    </r>
  </si>
  <si>
    <r>
      <t>PROYECTO 4952:</t>
    </r>
    <r>
      <rPr>
        <sz val="11"/>
        <rFont val="Humanst521 BT"/>
        <family val="2"/>
      </rPr>
      <t>Temporadas (Desarrollo de una agenda artística para la UIS)</t>
    </r>
  </si>
  <si>
    <r>
      <t xml:space="preserve">PROYECTO 4957: </t>
    </r>
    <r>
      <rPr>
        <sz val="11"/>
        <rFont val="Humanst521 BT"/>
        <family val="2"/>
      </rPr>
      <t xml:space="preserve">#TALENTO UIS ON STAGE </t>
    </r>
  </si>
  <si>
    <r>
      <t>PROYECTO 4958:</t>
    </r>
    <r>
      <rPr>
        <sz val="11"/>
        <rFont val="Humanst521 BT"/>
        <family val="2"/>
      </rPr>
      <t>Concursos de literatura UIS</t>
    </r>
  </si>
  <si>
    <r>
      <t>PROYECTO 4968:</t>
    </r>
    <r>
      <rPr>
        <sz val="11"/>
        <rFont val="Humanst521 BT"/>
        <family val="2"/>
      </rPr>
      <t>Representación institucional - circulación grupos artísticos( nacional , internacional)</t>
    </r>
  </si>
  <si>
    <r>
      <t>PROYECTO 5022:</t>
    </r>
    <r>
      <rPr>
        <sz val="11"/>
        <rFont val="Humanst521 BT"/>
        <family val="2"/>
      </rPr>
      <t xml:space="preserve">Festivales Universitarios </t>
    </r>
  </si>
  <si>
    <r>
      <t>PROYECTO 5035:</t>
    </r>
    <r>
      <rPr>
        <sz val="11"/>
        <rFont val="Humanst521 BT"/>
        <family val="2"/>
      </rPr>
      <t>Creación en artes escénicas UIS</t>
    </r>
  </si>
  <si>
    <r>
      <t>PROGRAMA 2: </t>
    </r>
    <r>
      <rPr>
        <sz val="11"/>
        <rFont val="Humanst521 BT"/>
        <family val="2"/>
      </rPr>
      <t>3.2</t>
    </r>
    <r>
      <rPr>
        <b/>
        <sz val="11"/>
        <rFont val="Humanst521 BT"/>
        <family val="2"/>
      </rPr>
      <t xml:space="preserve"> </t>
    </r>
    <r>
      <rPr>
        <sz val="11"/>
        <rFont val="Humanst521 BT"/>
        <family val="2"/>
      </rPr>
      <t>Bienestar de la Comunidad</t>
    </r>
  </si>
  <si>
    <r>
      <t>SUBPROGRAMA 1: </t>
    </r>
    <r>
      <rPr>
        <sz val="11"/>
        <rFont val="Humanst521 BT"/>
        <family val="2"/>
      </rPr>
      <t>3.2.1</t>
    </r>
    <r>
      <rPr>
        <b/>
        <sz val="11"/>
        <rFont val="Humanst521 BT"/>
        <family val="2"/>
      </rPr>
      <t xml:space="preserve"> </t>
    </r>
    <r>
      <rPr>
        <sz val="11"/>
        <rFont val="Humanst521 BT"/>
        <family val="2"/>
      </rPr>
      <t>Bienestar de la Comunidad UIS</t>
    </r>
  </si>
  <si>
    <r>
      <t>PROYECTO 4918:</t>
    </r>
    <r>
      <rPr>
        <sz val="11"/>
        <rFont val="Humanst521 BT"/>
        <family val="2"/>
      </rPr>
      <t>Gestión para la construcción de una cultura de bienestar para los servidores de la UIS.</t>
    </r>
  </si>
  <si>
    <r>
      <t>PROYECTO 4920:</t>
    </r>
    <r>
      <rPr>
        <sz val="11"/>
        <rFont val="Humanst521 BT"/>
        <family val="2"/>
      </rPr>
      <t>Fortalecimiento del sistema de gestión de seguridad y salud en el trabajo</t>
    </r>
  </si>
  <si>
    <r>
      <t>PROYECTO 5037:</t>
    </r>
    <r>
      <rPr>
        <sz val="11"/>
        <rFont val="Humanst521 BT"/>
        <family val="2"/>
      </rPr>
      <t>Elaboración de una política de bienestar estudiantil</t>
    </r>
  </si>
  <si>
    <r>
      <t>SUBPROGRAMA 2: </t>
    </r>
    <r>
      <rPr>
        <sz val="11"/>
        <rFont val="Humanst521 BT"/>
        <family val="2"/>
      </rPr>
      <t>3.2.2</t>
    </r>
    <r>
      <rPr>
        <b/>
        <sz val="11"/>
        <rFont val="Humanst521 BT"/>
        <family val="2"/>
      </rPr>
      <t xml:space="preserve"> </t>
    </r>
    <r>
      <rPr>
        <sz val="11"/>
        <rFont val="Humanst521 BT"/>
        <family val="2"/>
      </rPr>
      <t>Construcción de Comunidad</t>
    </r>
  </si>
  <si>
    <r>
      <t xml:space="preserve">PROYECTO 5040: </t>
    </r>
    <r>
      <rPr>
        <sz val="11"/>
        <rFont val="Humanst521 BT"/>
        <family val="2"/>
      </rPr>
      <t>Vecinos y amigos UIS</t>
    </r>
  </si>
  <si>
    <r>
      <t xml:space="preserve">ENFOQUE ESTRATÉGICO 4: </t>
    </r>
    <r>
      <rPr>
        <sz val="11"/>
        <color theme="1"/>
        <rFont val="Humanst521 BT"/>
        <family val="2"/>
      </rPr>
      <t xml:space="preserve"> 4. Diseño de Soluciones Compartidas para Atender Prioridades Nacionales y Retos Globales</t>
    </r>
  </si>
  <si>
    <r>
      <t>PROGRAMA 1: </t>
    </r>
    <r>
      <rPr>
        <sz val="11"/>
        <color theme="1"/>
        <rFont val="Humanst521 BT"/>
        <family val="2"/>
      </rPr>
      <t>4.1</t>
    </r>
    <r>
      <rPr>
        <b/>
        <sz val="11"/>
        <color theme="1"/>
        <rFont val="Humanst521 BT"/>
        <family val="2"/>
      </rPr>
      <t xml:space="preserve"> </t>
    </r>
    <r>
      <rPr>
        <sz val="11"/>
        <color theme="1"/>
        <rFont val="Humanst521 BT"/>
        <family val="2"/>
      </rPr>
      <t>Interacción con el Entorno Académico Internacional</t>
    </r>
  </si>
  <si>
    <r>
      <t>SUBPROGRAMA 1:</t>
    </r>
    <r>
      <rPr>
        <sz val="11"/>
        <color theme="1"/>
        <rFont val="Humanst521 BT"/>
        <family val="2"/>
      </rPr>
      <t xml:space="preserve"> 4.1.1 Bilingüismo / Multilingüismo</t>
    </r>
  </si>
  <si>
    <r>
      <t xml:space="preserve">PROYECTO 4970: </t>
    </r>
    <r>
      <rPr>
        <sz val="11"/>
        <rFont val="Humanst521 BT"/>
        <family val="2"/>
      </rPr>
      <t>Fortalecimiento del idioma inglés en los docentes y en los estudiantes de pregrado y/o posgrado de la facultad de ingenierías Fisicomecánicas.</t>
    </r>
  </si>
  <si>
    <r>
      <t>SUBPROGRAMA 2:</t>
    </r>
    <r>
      <rPr>
        <sz val="11"/>
        <color theme="1"/>
        <rFont val="Humanst521 BT"/>
        <family val="2"/>
      </rPr>
      <t xml:space="preserve"> 4.1.2 Interculturalidad</t>
    </r>
  </si>
  <si>
    <r>
      <t xml:space="preserve">PROYECTO 5032: </t>
    </r>
    <r>
      <rPr>
        <sz val="11"/>
        <rFont val="Humanst521 BT"/>
        <family val="2"/>
      </rPr>
      <t>Gestión de la internacionalización 2021</t>
    </r>
  </si>
  <si>
    <r>
      <t>PROGRAMA 3: </t>
    </r>
    <r>
      <rPr>
        <sz val="11"/>
        <color theme="1"/>
        <rFont val="Humanst521 BT"/>
        <family val="2"/>
      </rPr>
      <t>4.3</t>
    </r>
    <r>
      <rPr>
        <b/>
        <sz val="11"/>
        <color theme="1"/>
        <rFont val="Humanst521 BT"/>
        <family val="2"/>
      </rPr>
      <t xml:space="preserve"> </t>
    </r>
    <r>
      <rPr>
        <sz val="11"/>
        <color theme="1"/>
        <rFont val="Humanst521 BT"/>
        <family val="2"/>
      </rPr>
      <t>Egresados</t>
    </r>
  </si>
  <si>
    <r>
      <t>SUBPROGRAMA 1:</t>
    </r>
    <r>
      <rPr>
        <sz val="11"/>
        <color theme="1"/>
        <rFont val="Humanst521 BT"/>
        <family val="2"/>
      </rPr>
      <t xml:space="preserve"> 4.3.1 Seguimiento a Egresados</t>
    </r>
  </si>
  <si>
    <r>
      <t xml:space="preserve">PROYECTO 5023: </t>
    </r>
    <r>
      <rPr>
        <sz val="11"/>
        <rFont val="Humanst521 BT"/>
        <family val="2"/>
      </rPr>
      <t>Gestión de relaciones, seguimiento e impacto de egresados</t>
    </r>
  </si>
  <si>
    <r>
      <t xml:space="preserve">ENFOQUE ESTRATÉGICO 5: </t>
    </r>
    <r>
      <rPr>
        <sz val="11"/>
        <color theme="1"/>
        <rFont val="Humanst521 BT"/>
        <family val="2"/>
      </rPr>
      <t>5</t>
    </r>
    <r>
      <rPr>
        <b/>
        <sz val="11"/>
        <color theme="1"/>
        <rFont val="Humanst521 BT"/>
        <family val="2"/>
      </rPr>
      <t xml:space="preserve">. </t>
    </r>
    <r>
      <rPr>
        <sz val="11"/>
        <color theme="1"/>
        <rFont val="Humanst521 BT"/>
        <family val="2"/>
      </rPr>
      <t>Democratización del Conocimiento para la Transformación Social y el Logro del Buen Vivir</t>
    </r>
  </si>
  <si>
    <r>
      <t>PROGRAMA 1:</t>
    </r>
    <r>
      <rPr>
        <sz val="11"/>
        <color rgb="FF000000"/>
        <rFont val="Humanst521 BT"/>
        <family val="2"/>
      </rPr>
      <t xml:space="preserve"> 5.1 Extensión para la Vinculación con la Sociedad, el Estado y las Empresas </t>
    </r>
  </si>
  <si>
    <r>
      <t>SUBPROGRAMA 1:</t>
    </r>
    <r>
      <rPr>
        <sz val="11"/>
        <color rgb="FF000000"/>
        <rFont val="Humanst521 BT"/>
        <family val="2"/>
      </rPr>
      <t> 5.1.1 Articulación con la Sociedad</t>
    </r>
  </si>
  <si>
    <r>
      <t>PROYECTO 4926:</t>
    </r>
    <r>
      <rPr>
        <sz val="11"/>
        <rFont val="Humanst521 BT"/>
        <family val="2"/>
      </rPr>
      <t>Fomento de la articulación con la sociedad</t>
    </r>
  </si>
  <si>
    <r>
      <t>PROYECTO 4927:</t>
    </r>
    <r>
      <rPr>
        <sz val="11"/>
        <rFont val="Humanst521 BT"/>
        <family val="2"/>
      </rPr>
      <t>Fomento de las capacidades de extensión</t>
    </r>
  </si>
  <si>
    <r>
      <t>PROYECTO 5068:</t>
    </r>
    <r>
      <rPr>
        <sz val="11"/>
        <rFont val="Humanst521 BT"/>
        <family val="2"/>
      </rPr>
      <t>Creación del programa de formación en lengua extranjera para maestros de primaria, operadores turísticos y BPO en Santander</t>
    </r>
  </si>
  <si>
    <r>
      <t>PROYECTO 4928:</t>
    </r>
    <r>
      <rPr>
        <sz val="11"/>
        <rFont val="Humanst521 BT"/>
        <family val="2"/>
      </rPr>
      <t>Acreditación de pruebas de laboratorio</t>
    </r>
  </si>
  <si>
    <r>
      <t>SUBPROGRAMA 2:</t>
    </r>
    <r>
      <rPr>
        <sz val="11"/>
        <color rgb="FF000000"/>
        <rFont val="Humanst521 BT"/>
        <family val="2"/>
      </rPr>
      <t>  5.1.2: Articulación con el Estado</t>
    </r>
  </si>
  <si>
    <r>
      <t>PROYECTO 4965:</t>
    </r>
    <r>
      <rPr>
        <sz val="11"/>
        <rFont val="Humanst521 BT"/>
        <family val="2"/>
      </rPr>
      <t>Identificación de propuestas articuladoras entre los actores del territorio del área de influencia de la UIS, en temas relacionados con gobernanza, adaptación y mitigación del cambio climático, a través de la Mesa de Bosques de Santander</t>
    </r>
  </si>
  <si>
    <r>
      <t>SUBPROGRAMA 3:</t>
    </r>
    <r>
      <rPr>
        <sz val="11"/>
        <color rgb="FF000000"/>
        <rFont val="Humanst521 BT"/>
        <family val="2"/>
      </rPr>
      <t xml:space="preserve">  5.1.3: Articulación con el Sector Prodructivo </t>
    </r>
  </si>
  <si>
    <r>
      <t>PROYECTO 4956:</t>
    </r>
    <r>
      <rPr>
        <sz val="11"/>
        <rFont val="Humanst521 BT"/>
        <family val="2"/>
      </rPr>
      <t>Formulación de un proyecto estratégico, que contribuya a dinamizar la recuperación social y económica del departamento de Santander por la emergencia generada por la covid-19.</t>
    </r>
  </si>
  <si>
    <r>
      <t>PROGRAMA 2:</t>
    </r>
    <r>
      <rPr>
        <sz val="11"/>
        <color rgb="FF000000"/>
        <rFont val="Humanst521 BT"/>
        <family val="2"/>
      </rPr>
      <t> 5.2 Emprendimiento</t>
    </r>
  </si>
  <si>
    <r>
      <t>SUBPROGRAMA 1:</t>
    </r>
    <r>
      <rPr>
        <sz val="11"/>
        <color rgb="FF000000"/>
        <rFont val="Humanst521 BT"/>
        <family val="2"/>
      </rPr>
      <t> 5.2.1 Emprendimiento</t>
    </r>
  </si>
  <si>
    <r>
      <t>PROYECTO 4929:</t>
    </r>
    <r>
      <rPr>
        <sz val="11"/>
        <rFont val="Humanst521 BT"/>
        <family val="2"/>
      </rPr>
      <t>Fomento al emprendimiento y relación con el sector productivo</t>
    </r>
  </si>
  <si>
    <r>
      <t>PROGRAMA 3:</t>
    </r>
    <r>
      <rPr>
        <sz val="11"/>
        <color rgb="FF000000"/>
        <rFont val="Humanst521 BT"/>
        <family val="2"/>
      </rPr>
      <t> 5.3 Regionalización</t>
    </r>
  </si>
  <si>
    <r>
      <t>SUBPROGRAMA 1:</t>
    </r>
    <r>
      <rPr>
        <sz val="11"/>
        <color rgb="FF000000"/>
        <rFont val="Humanst521 BT"/>
        <family val="2"/>
      </rPr>
      <t> 5.3.2 Desarrollo Integral de la Región</t>
    </r>
  </si>
  <si>
    <r>
      <t>PROYECTO 5028:</t>
    </r>
    <r>
      <rPr>
        <sz val="11"/>
        <rFont val="Humanst521 BT"/>
        <family val="2"/>
      </rPr>
      <t>Consolidación de una red para el desarrollo sostenible del turístico local</t>
    </r>
  </si>
  <si>
    <r>
      <t>ENFOQUE ESTRATÉGICO 6:</t>
    </r>
    <r>
      <rPr>
        <sz val="11"/>
        <color theme="1"/>
        <rFont val="Humanst521 BT"/>
        <family val="2"/>
      </rPr>
      <t xml:space="preserve"> 6. Gestión Universitaria para la Excelencia Académica</t>
    </r>
  </si>
  <si>
    <r>
      <t>PROGRAMA 1:</t>
    </r>
    <r>
      <rPr>
        <sz val="11"/>
        <color rgb="FF000000"/>
        <rFont val="Humanst521 BT"/>
        <family val="2"/>
      </rPr>
      <t> 6.1 Gestión del Talento Humano</t>
    </r>
  </si>
  <si>
    <r>
      <t>SUBPROGRAMA 1:</t>
    </r>
    <r>
      <rPr>
        <sz val="11"/>
        <color rgb="FF000000"/>
        <rFont val="Humanst521 BT"/>
        <family val="2"/>
      </rPr>
      <t> 6.1.1 Desarrollo del Ciclo de Vida del Talento Humano</t>
    </r>
  </si>
  <si>
    <r>
      <t>PROYECTO 5013:</t>
    </r>
    <r>
      <rPr>
        <sz val="11"/>
        <rFont val="Humanst521 BT"/>
        <family val="2"/>
      </rPr>
      <t>Apropiación del concepto de gestión del conocimiento en el contexto de la gestión - FASE II</t>
    </r>
  </si>
  <si>
    <t xml:space="preserve">   </t>
  </si>
  <si>
    <r>
      <t>PROYECTO 4917:</t>
    </r>
    <r>
      <rPr>
        <sz val="11"/>
        <rFont val="Humanst521 BT"/>
        <family val="2"/>
      </rPr>
      <t>Programa Integral para el Fortalecimiento de la Gestión Administrativa -PIGA-</t>
    </r>
  </si>
  <si>
    <r>
      <t>PROGRAMA 2:</t>
    </r>
    <r>
      <rPr>
        <sz val="11"/>
        <color rgb="FF000000"/>
        <rFont val="Humanst521 BT"/>
        <family val="2"/>
      </rPr>
      <t> 6.2 Gestión Institucional</t>
    </r>
  </si>
  <si>
    <r>
      <t>SUBPROGRAMA 1:</t>
    </r>
    <r>
      <rPr>
        <sz val="11"/>
        <color rgb="FF000000"/>
        <rFont val="Humanst521 BT"/>
        <family val="2"/>
      </rPr>
      <t> 6.2.2  Mejoramiento de Procesos</t>
    </r>
  </si>
  <si>
    <r>
      <t>PROYECTO 4935:</t>
    </r>
    <r>
      <rPr>
        <sz val="11"/>
        <rFont val="Humanst521 BT"/>
        <family val="2"/>
      </rPr>
      <t>Implementación del modelo integrado de planeación y gestión, FASE 3</t>
    </r>
  </si>
  <si>
    <r>
      <t>PROYECTO 5025:</t>
    </r>
    <r>
      <rPr>
        <sz val="11"/>
        <rFont val="Humanst521 BT"/>
        <family val="2"/>
      </rPr>
      <t>Diseño del plan de contingencia para las familias de equipos con mayor incidencia de mantenimientos correctivos, teniendo en cuenta periodos de receso de actividades académico administrativas</t>
    </r>
  </si>
  <si>
    <r>
      <t>SUBPROGRAMA 2:</t>
    </r>
    <r>
      <rPr>
        <sz val="11"/>
        <color rgb="FF000000"/>
        <rFont val="Humanst521 BT"/>
        <family val="2"/>
      </rPr>
      <t> 6.2.3  Modernización Física y Tecnológica</t>
    </r>
  </si>
  <si>
    <r>
      <t>PROYECTO 4933:</t>
    </r>
    <r>
      <rPr>
        <sz val="11"/>
        <rFont val="Humanst521 BT"/>
        <family val="2"/>
      </rPr>
      <t>FASE III de la implementación del modelo de seguridad y privacidad de la información (MSPI) - DSI</t>
    </r>
  </si>
  <si>
    <r>
      <t>PROYECTO 5043:</t>
    </r>
    <r>
      <rPr>
        <sz val="11"/>
        <rFont val="Humanst521 BT"/>
        <family val="2"/>
      </rPr>
      <t>Diseño e implementación de una plataforma: enlace virtual UIS - RELEXT</t>
    </r>
  </si>
  <si>
    <r>
      <t>PROYECTO 5009:</t>
    </r>
    <r>
      <rPr>
        <sz val="11"/>
        <rFont val="Humanst521 BT"/>
        <family val="2"/>
      </rPr>
      <t>Renovación de los sistemas de información administrativos - FASE IV</t>
    </r>
  </si>
  <si>
    <r>
      <t>SUBPROGRAMA 3:</t>
    </r>
    <r>
      <rPr>
        <sz val="11"/>
        <color rgb="FF000000"/>
        <rFont val="Humanst521 BT"/>
        <family val="2"/>
      </rPr>
      <t> 6.2.4  Información y Comunicación</t>
    </r>
  </si>
  <si>
    <r>
      <t>PROYECTO 5073:</t>
    </r>
    <r>
      <rPr>
        <sz val="11"/>
        <rFont val="Humanst521 BT"/>
        <family val="2"/>
      </rPr>
      <t>Ajuste de las tablas de retención documental de las unidades académicas y administrativas de la Universidad Industrial De Santander FASE 5</t>
    </r>
  </si>
  <si>
    <r>
      <t>PROYECTO 5074:</t>
    </r>
    <r>
      <rPr>
        <sz val="11"/>
        <rFont val="Humanst521 BT"/>
        <family val="2"/>
      </rPr>
      <t>Implementación del programa de documentos especiales - FASE I</t>
    </r>
  </si>
  <si>
    <r>
      <t>PROYECTO 5051:</t>
    </r>
    <r>
      <rPr>
        <sz val="11"/>
        <rFont val="Humanst521 BT"/>
        <family val="2"/>
      </rPr>
      <t>Creación, producción y emisión de nuevos contenidos audiovisuales de la UIS FASE IV</t>
    </r>
  </si>
  <si>
    <r>
      <t>PROYECTO 5054:</t>
    </r>
    <r>
      <rPr>
        <sz val="11"/>
        <rFont val="Humanst521 BT"/>
        <family val="2"/>
      </rPr>
      <t xml:space="preserve">Posicionamiento de las redes sociales de la UIS como canal de difusión del quehacer institucional FASE IV </t>
    </r>
  </si>
  <si>
    <t>Nivel de cumplimiento  Programa de Gestión Institucional - Año 2021</t>
  </si>
  <si>
    <t>Dimensión/Nombre del proyecto</t>
  </si>
  <si>
    <t>Cumplimiento</t>
  </si>
  <si>
    <t>% Cump. de proyecto</t>
  </si>
  <si>
    <t>Enfoque 1. Formación integral e innovación pedagógica</t>
  </si>
  <si>
    <t xml:space="preserve">Programa 1.1:  Modelo Pedagógico </t>
  </si>
  <si>
    <t xml:space="preserve">Subprograma 1.1.1: Desarrollo y Gestión Curricular </t>
  </si>
  <si>
    <t>Proyecto 4872:Reforma curricular del programa de historia y archivística de la escuela de historia</t>
  </si>
  <si>
    <t>Proyecto 4875:Autoevaluación de la licenciatura en lenguas extranjeras con énfasis en inglés II FASE</t>
  </si>
  <si>
    <t>Proyecto 4882:Reforma curricular del programa doctorado en ciencias de la computación de la escuela de ingeniería de sistemas e informática - FASE I</t>
  </si>
  <si>
    <t>Proyecto 4884:Reforma curricular del programa maestría en informática para la educación de las escuelas de ingeniería de sistemas e informática, de educación e IPRED. -FASE I</t>
  </si>
  <si>
    <t>Proyecto 4897:Reforma curricular del programa administración agroindustrial ofrecido a través del IPRED</t>
  </si>
  <si>
    <t>Proyecto 4898: Reforma curricular del programa tecnología agroindustrial ofrecido a través del IPRED</t>
  </si>
  <si>
    <t>Proyecto 4899:Reforma curricular del programa técnica profesional en producción agropecuaria
ofrecido a través del IPRED</t>
  </si>
  <si>
    <t>Proyecto 4902:Formulación de electivas profesionales en Ing Química para programas de pregrado y posgrado</t>
  </si>
  <si>
    <t>Proyecto 4934:Implementación de la reforma del plan de estudio del programa de Economía</t>
  </si>
  <si>
    <t>Proyecto 4951:Reforma curricular del programa de Microbiología y Bioanálisis de la Escuela de Microbiología</t>
  </si>
  <si>
    <t>Proyecto 4960:Reforma curricular del programa de fisioterapia de la Escuela de Fisioterapia</t>
  </si>
  <si>
    <t>Proyecto 4972:Estudio para definición de la actualización curricular de programas de pregrado de la E3T.</t>
  </si>
  <si>
    <t>Proyecto 4989:Reforma curricular del programa especialización en ingeniería de yacimientos de la Escuela de Ingeniería de Petróleos.</t>
  </si>
  <si>
    <t>Proyecto 4990: Reforma curricular del programa maestría en Ingeniería de Petróleos y Gas de la escuela de Ingeniería de Petróleos.</t>
  </si>
  <si>
    <t>Proyecto 4992: Seguimiento a la implementación del nuevo plan de estudios del programa de Enfermería. FASE II</t>
  </si>
  <si>
    <t>Proyecto 4993: Evaluación curricular del programa de Ingeniería Civil.</t>
  </si>
  <si>
    <t>Proyecto 4998:III Congreso Internacional de Pedagogía: La transformación de la educación no da espera.</t>
  </si>
  <si>
    <t xml:space="preserve">Proyecto 4999:Reforma curricular del programa de posgrado especialización en gerencia de mantenimiento - Barranquilla </t>
  </si>
  <si>
    <t>Proyecto 5002: Reforma curricular del programa de posgrado especialización en Ingeniería Automotriz</t>
  </si>
  <si>
    <t xml:space="preserve">Proyecto 5003: Conversatorio Permanente: Hacia la construcción y consolidación de la formación de licenciados en básica primaria </t>
  </si>
  <si>
    <t>Proyecto 5005: Reforma curricular del programa de posgrado maestría en Ingeniería Mecánica</t>
  </si>
  <si>
    <t>Proyecto 5008:Reforma curricular de los programas Maestría en Gerencia de Negocios MBA y Maestría en Evaluación y Gerencia De Proyectos de la EEIE</t>
  </si>
  <si>
    <t>Proyecto 5058:Reforma curricular del programa de matemáticas de la Escuela de Matemáticas</t>
  </si>
  <si>
    <t>Proyecto 5080:Reforma curricular del programa Maestría en Geotecnia de la Escuela de Ingeniería Civil</t>
  </si>
  <si>
    <t>Proyecto 5081:Reforma curricular del programa Maestría en Recursos Hídricos y Saneamiento Ambiental de la Escuela de Ingeniería Civil.</t>
  </si>
  <si>
    <t>Proyecto 5083: Fase I: Reforma curricular del programa en Ingeniería Química</t>
  </si>
  <si>
    <t xml:space="preserve">Proyecto 5085: Reforma curricular del programa de pregrado en medicina de la Escuela de Medicina (primera fase) </t>
  </si>
  <si>
    <t xml:space="preserve">Subprograma 1.1.2: Formación Integral </t>
  </si>
  <si>
    <t>Proyecto 4876:Desarrollo del evento académico de alcance nacional a cargo de la Maestría en Semiótica</t>
  </si>
  <si>
    <t>Proyecto 4886:Desarrollo del evento "SYSTEMS FEST 2021"</t>
  </si>
  <si>
    <t>Proyecto 4901: Curso online de inteligencia emocional dirigido a personal docente del Instituto de Proyección Regional y Educación A Distancia (FASE 1)</t>
  </si>
  <si>
    <t>Proyecto 4914:Diseño e implementación de un ámbito propio de prácticas académicas</t>
  </si>
  <si>
    <t>Proyecto 4959: Apuntes virtuales INOVAUIS</t>
  </si>
  <si>
    <t>Proyecto 5007:Desarrollo de un espacio académico para la aplicación del diseño en las ramas de la Ingeniería Mecánica.</t>
  </si>
  <si>
    <t>Proyecto 5067: Desarrollo de tres eventos: semana del pensamiento filosófico; semana de semilleros y sociedad y encuentro con egresados</t>
  </si>
  <si>
    <t xml:space="preserve">Subprograma 1.1.4: Monitoreo y acompañamiento estudiantil   </t>
  </si>
  <si>
    <t xml:space="preserve">Proyecto 4910:Implementación de estrategias para el mejoramiento del desempeño académico de los estudiantes del programa de Trabajo Social </t>
  </si>
  <si>
    <t xml:space="preserve">Proyecto 5006:Definición y evaluación de los factores que inciden en los índices de permanencia en los estudiantes de los programas de Ingeniería Industrial y Maestría En Gerencia de Negocios MBA de la EEIE </t>
  </si>
  <si>
    <t xml:space="preserve">Proyecto 5064:Implementación de estrategias para el mejoramiento del desempeño en pruebas saber pro de los estudiantes del Programa De Filosofía </t>
  </si>
  <si>
    <t xml:space="preserve">Subprograma 1.1.5: Aprendizaje asistido por nuevas tecnologías   </t>
  </si>
  <si>
    <t>Proyecto 4858: Fortalecimiento de la mesa técnica de apoyo tic de la Facultad de Ciencias Humanas</t>
  </si>
  <si>
    <t>Proyecto 4887:Desarrollo de workshops técnicos para estudiantes de pregrado de la Escuela de Ingeniería de Sistemas e Informática</t>
  </si>
  <si>
    <t xml:space="preserve">Proyecto 4889: LA-CONGA PHYSICS - UIS: Creación de una plataforma educativa innovadora de estudios teóricoprácticos en el nivel de posgrado de la Escuela de Física - FASE II </t>
  </si>
  <si>
    <t xml:space="preserve">Programa 1.2:  Calidad y pertinencia de programas </t>
  </si>
  <si>
    <t xml:space="preserve">Subprograma 1.2.1: Calidad de programas </t>
  </si>
  <si>
    <t>Proyecto 4903:Evaluación de las necesidades de la planta profesoral de Ingeniería Química</t>
  </si>
  <si>
    <t>Proyecto 4973: Revisión, diagnóstico y propuesta para atención de planes de mejoramiento producto de acreditación.</t>
  </si>
  <si>
    <t>Proyecto 5078: Autoevaluación con fines de acreditación del programa de maestría en biología de la Escuela de Biología</t>
  </si>
  <si>
    <t xml:space="preserve">Subprograma 1.2.2: Pertinencia de programas </t>
  </si>
  <si>
    <t>Proyecto 4873:Propuesta de creación del programa de maestría en enseñanza de la historia de la Escuela de Historia</t>
  </si>
  <si>
    <t xml:space="preserve">Proyecto 4892:Elaboración del proyecto educativo de la maestría en educación musical de la Escuela de Artes </t>
  </si>
  <si>
    <t xml:space="preserve">Proyecto 4912:Renovación del registro calificado del programa maestría de intervención social de la Escuela de Trabajo Social </t>
  </si>
  <si>
    <t xml:space="preserve">Proyecto 4948:Propuesta de intención para la creación del programa de Ingeniería en Energía </t>
  </si>
  <si>
    <t>Proyecto 4954: Propuesta de creación del programa especialización en geología social de la Escuela de Geología</t>
  </si>
  <si>
    <t>Proyecto 4955: Propuesta de creación del programa especialización en geociencias aplicadas de la Escuela De Geología</t>
  </si>
  <si>
    <t>Proyecto 4978:Renovación del registro calificado del programa doctorado en ingeniería de la Escuela De Ingenierías Eléctrica, Electrónica y de Telecomunicaciones (E3T) de la Universidad Industrial De Santander.</t>
  </si>
  <si>
    <t>Proyecto 4979: Renovación del registro calificado del programa Ingeniería Electrónica De La Escuela De Ingenierías Eléctrica, Electrónica Y De Telecomunicaciones (E3t) De La Universidad Industrial De Santander</t>
  </si>
  <si>
    <t xml:space="preserve">Proyecto 4980:Renovación del registro calificado del programa de microbiología y bioanálisis de la Escuela de Microbiología </t>
  </si>
  <si>
    <t>Proyecto 4988: Renovación del registro calificado del programa de Maestría en Microbiología</t>
  </si>
  <si>
    <t xml:space="preserve">Proyecto 4991: Propuesta de creación del programa maestría en ingeniería de petróleos y gas, modalidad virtual de la Escuela De Ingeniería De Petróleos </t>
  </si>
  <si>
    <t>Proyecto 4996:Propuesta de creación del programa maestría en transporte y logística de la Escuela de Ingeniería Civil.</t>
  </si>
  <si>
    <t xml:space="preserve">Proyecto 5010: Renovación del registro calificado de los programas de posgrados de la EEIE - FASE II </t>
  </si>
  <si>
    <t>Proyecto 5019:Renovación del registro calificado del programa de pregrado en química de la Escuela De Química</t>
  </si>
  <si>
    <t xml:space="preserve">Proyecto 5065:Renovación del registro calificado del programa doctorado en filosofía de la Escuela de Filosofía </t>
  </si>
  <si>
    <t>Proyecto 5082: Estudio de pertinencia programa de ingeniería metalúrgica de la Escuela de Ingeniería Metalúrgica y Ciencia de los Materiales</t>
  </si>
  <si>
    <t xml:space="preserve">Proyecto 5089: Seguimiento a egresados de los programas de la Facultad de Ciencias </t>
  </si>
  <si>
    <t>Proyecto 5091: Propuesta de creación del programa maestría en desarrollo del talento deportivo (investigación y profundización)</t>
  </si>
  <si>
    <t>Enfoque 2.  Investigación e Innovación como ejes Articuladores de las Funciones Misionales</t>
  </si>
  <si>
    <t> Programa 2.1: Investigación</t>
  </si>
  <si>
    <t xml:space="preserve">Subprograma 2.1.1: Formación para la investigación </t>
  </si>
  <si>
    <t>Proyecto 4874: Propuesta de intención para la creación del programa de doctorado en letras y ciencias del lenguaje</t>
  </si>
  <si>
    <t xml:space="preserve">Proyecto 4911:Propuesta de creación del programa de doctorado interuniversitario de la escuela de trabajo social </t>
  </si>
  <si>
    <t xml:space="preserve">Proyecto 4983: Propuesta de intención de una maestría de investigación en derecho </t>
  </si>
  <si>
    <t>Proyecto 5001:Fortalecimiento segunda línea del semillero de investigación</t>
  </si>
  <si>
    <t>Proyecto 5021: Fortalecimiento de la investigación en las sedes regionales</t>
  </si>
  <si>
    <t>Proyecto 5055:Propuesta de intención para la creación del programa doctorado en innovación y diseño</t>
  </si>
  <si>
    <t>Proyecto 5079: Propuesta de creación del programa de doctorado en ciencias biológicas de la Escuela de Biología, FASE 2</t>
  </si>
  <si>
    <t xml:space="preserve">Subprograma 2.1.2: Investigación básica y articulada con el entorno </t>
  </si>
  <si>
    <t>Proyecto 4997: Actualización de planes estratégicos de los grupos de investigación de la escuela de Ingeniería Civil.</t>
  </si>
  <si>
    <t>Proyecto 5033:Gerenciamiento del proyecto de inversión: gestión de recursos para el fortalecimiento de las colecciones de material bibliográfico de las bibliotecas de la UIS para la vigencia 2021.</t>
  </si>
  <si>
    <t xml:space="preserve">Subprograma 2.1.3: Visibildad de la Investigación  </t>
  </si>
  <si>
    <t xml:space="preserve">Proyecto 4865:Fortalecimiento de la difusión y divulgación de los resultados de la investigación. </t>
  </si>
  <si>
    <t>Proyecto 4877: Desarrollo del evento de difusión de la investigación de estudiantes y profesores de la escuela de idiomas</t>
  </si>
  <si>
    <t>Proyecto 4878: Publicación del primer número de la revista de divulgación "L".</t>
  </si>
  <si>
    <t xml:space="preserve">Proyecto 4905:Presentación de la producción académica en revistas científicas Q1 Y Q2 </t>
  </si>
  <si>
    <t>Proyecto 4913:Apoyo y fortalecimiento a los grupos PROMETEO y ORDHS para su fortalecimiento</t>
  </si>
  <si>
    <t>Proyecto 4961: Elaboración de un libro como material didáctico para maestros e investigadores en formación</t>
  </si>
  <si>
    <t>Proyecto 4984:Fortalecimiento y visibilidad de la investigación de la escuela de derecho y ciencia política</t>
  </si>
  <si>
    <t xml:space="preserve">Proyecto 5066:Desarrollo de un evento donde se presente los resultados de las actividades investigativas de los semilleros de investigación de la escuela de filosofía. </t>
  </si>
  <si>
    <t> Programa 2.2: Gestión de la Innovación</t>
  </si>
  <si>
    <t>Subprograma 2.2.1: Gestión de la innovación</t>
  </si>
  <si>
    <t>Proyecto 5011: Planeación estratégica de la escuela de estudios industriales y empresariales</t>
  </si>
  <si>
    <t xml:space="preserve">Enfoque: 3. Cohesión Social y Construcción de Comunidad </t>
  </si>
  <si>
    <t xml:space="preserve">Programa 3.2: Bienestar de la Comunidad </t>
  </si>
  <si>
    <t>Subprograma 3.2.1: Bienestar de la comunidad UIS</t>
  </si>
  <si>
    <t>Proyecto 4974: Elaboración de propuesta para implementación del sistema de seguridad y salud en el trabajo en laboratorios E3T.</t>
  </si>
  <si>
    <t>Subprograma 3.2.2: Construcción de comunidad</t>
  </si>
  <si>
    <t xml:space="preserve">Proyecto 5092: Desarrollo del foro pensar Colombia en tiempos de crisis </t>
  </si>
  <si>
    <t xml:space="preserve">Enfoque 4. Diseño de soluciones compartidas para atender prioridades nacionales y retos globales </t>
  </si>
  <si>
    <t xml:space="preserve">Programa 4.1: Interacción con el entorno académico internacional </t>
  </si>
  <si>
    <t xml:space="preserve">Subprograma 4.1.1: Bilingüismo/ Multilingüismo </t>
  </si>
  <si>
    <t>Proyecto 5041:Fortalecimiento de las estrategias para la enseñanza de inglés en los estudiantes de posgrado de la escuela de química.</t>
  </si>
  <si>
    <t xml:space="preserve">Subprograma 4.1.2: Interculturalidad </t>
  </si>
  <si>
    <t>Proyecto 4931: Internacionalización del departamento de deportes y cultura física</t>
  </si>
  <si>
    <t xml:space="preserve">Subprograma 4.1.3: Movilidad y misiones académicas entrantes y salientes </t>
  </si>
  <si>
    <t>Proyecto 4894: Intercambio académico virtual entre la Universidad Industrial de Santander y la Universidad del Cauca</t>
  </si>
  <si>
    <t xml:space="preserve">Subprograma 4.1.4: Redes académicas de colaboración </t>
  </si>
  <si>
    <t>Proyecto 5048:Creación del capítulo de estudiantes de la American Chemical Society (ASC) en la UIS</t>
  </si>
  <si>
    <t xml:space="preserve">Poryecto 5084: Promoción del desarrollo de la educación posgradual colombiana mediante el ejercicio de la presidencia por la UIS en la red colombiana de posgrados </t>
  </si>
  <si>
    <t xml:space="preserve">Programa 4.3: Egresados </t>
  </si>
  <si>
    <t xml:space="preserve">Subprograma 4.3.1: Seguimiento a Egresados </t>
  </si>
  <si>
    <t>Proyecto 4981: Monitoreo del impacto del egresado de los programas de Ingeniería Metalúrgica, Maestría en Ingeniería de Materiales y Doctorado en Ingeniería De Materiales, de la EIMCM, en la sociedad.</t>
  </si>
  <si>
    <t xml:space="preserve">Subprograma 4.3.2: Relación con Egresados </t>
  </si>
  <si>
    <t xml:space="preserve">Proyecto 4866:Desarrollo del XIII simposio de actualidades en nutrición y XXI encuentro de egresados </t>
  </si>
  <si>
    <t>Proyecto 4982:Creación de un espacio virtual para los egresados de los programas de la escuela, y elaboración de un boletín digital de egresados.</t>
  </si>
  <si>
    <t>Proyecto 4985:Consolidación relación egresados mediante el programa radial arquitectos del derecho</t>
  </si>
  <si>
    <t xml:space="preserve">Enfoque 5: Democratización del conocimiento para la transformación social y el logro del buen vivir </t>
  </si>
  <si>
    <t xml:space="preserve">Programa 5.1: Extensión para la vinculación con la sociedad, el estado y las empresas </t>
  </si>
  <si>
    <t xml:space="preserve">Subprograma 5.1.1: Articulación con la sociedad </t>
  </si>
  <si>
    <t>Proyecto 4867: Oferta de programas de educación continua de la escuela de nutrición y dietética.</t>
  </si>
  <si>
    <t xml:space="preserve">Proyecto 4895: Propuesta de creación diplomado en música </t>
  </si>
  <si>
    <t xml:space="preserve">Proyecto 4896: Propuesta reglamento para los programas de extensión de la Escuela de Artes, FASE 2. </t>
  </si>
  <si>
    <t>Proyecto 4963: Propuesta de un portafolio de educación continua del Instituto de Proyección Regional y Educación a Distancia -IPRED, dirigido a la comunidad universitaria y la región.</t>
  </si>
  <si>
    <t>Proyecto 4971: Propuesta de creación del curso de extensión solidario: ciudadanos líderes ejemplares, a través de las competencias ciudadanas, para los estudiantes de la facultad de Ingenierías Fisicomecánicas.</t>
  </si>
  <si>
    <t>Proyecto 4986:Consolidación del consultorio jurídico como herramienta de impacto ante la sociedad</t>
  </si>
  <si>
    <t>Proyecto 4987:Consolidación y visualización de las actividades de extensión de la escuela de derecho y ciencia política</t>
  </si>
  <si>
    <t>Proyecto 5015: Oferta de cursos y diplomados del departamento de pediatría de la UIS</t>
  </si>
  <si>
    <t>Proyecto 5016: Puesta en marcha del proceso de atención de peritazgos médico legales en el departamento de pediatría de la UIS</t>
  </si>
  <si>
    <t>Proyecto 5069: Oferta e inclusión de cursos de extensión en modalidad de presencialidad remota en el portafolio de servicios del Instituto de Lenguas.</t>
  </si>
  <si>
    <t>Proyecto 5093: Gestión de proyectos de extensión del Decanato de la Facultad de Ciencias Humanas</t>
  </si>
  <si>
    <t xml:space="preserve">Subprograma 5.1.3: Articulación con el sector productivo </t>
  </si>
  <si>
    <t xml:space="preserve">Proyecto 5053: Definición de estrategias para la transferencia empresarial y social de la EDI </t>
  </si>
  <si>
    <t xml:space="preserve">Programa 5.3: Regionalización </t>
  </si>
  <si>
    <t>Subprograma 5.3.1: Formación pertinente para la región</t>
  </si>
  <si>
    <t xml:space="preserve">Proyecto 4904: Propuesta de intención para la creación del programa de ingeniería agronómica. </t>
  </si>
  <si>
    <t>Proyecto 4945: Propuesta de intención para la creación del programa ingeniería de alimentos en la Universidad Industrial de Santander Sede Barbosa</t>
  </si>
  <si>
    <t xml:space="preserve">Proyecto 4949: Propuesta de intención para la creación del programa ingeniería ambiental y sanitaria en la Universidad Industrial de Santander Sede Barbosa </t>
  </si>
  <si>
    <t>Proyecto 5077: Fortalecimiento del componente de regionalización de la facultad de Ciencias Humanas (FASE I)</t>
  </si>
  <si>
    <t xml:space="preserve">Enfoque 6: Gestión Universitaria para la excelencia académica </t>
  </si>
  <si>
    <t xml:space="preserve">Programa 6.1: Gestión del talento humano </t>
  </si>
  <si>
    <t xml:space="preserve">Subprograma 6.1.1: Desarrollo del ciclo de vida del Talento Humano </t>
  </si>
  <si>
    <t>Proyecto 4862: Espacios de formación para el personal administrativo de la Facultad de Ciencias Humanas</t>
  </si>
  <si>
    <t xml:space="preserve">Programa 6.2: Gestión Institucional  </t>
  </si>
  <si>
    <t xml:space="preserve">Subprograma 6.2.2: Mejoramiento de Procesos </t>
  </si>
  <si>
    <t>Proyecto 4879:Elaboración de protocolos para proyectos de grado de la escuela de artes</t>
  </si>
  <si>
    <t>Proyecto 4909:Gestión de documentos de la división de publicaciones - FASE 3</t>
  </si>
  <si>
    <t>Proyecto 4938: Diagnóstico y evaluación de las áreas funcionales de la unidad de planeación de la Universidad Industrial de Santander</t>
  </si>
  <si>
    <t>Proyecto 4977:Consolidación del proceso de mejora continua de los programas de ingeniería eléctrica e ingeniería electrónica.</t>
  </si>
  <si>
    <t>Proyecto 5031: Organización de archivo de la división de mantenimiento tecnológico FASE II</t>
  </si>
  <si>
    <t>Proyecto 5057:Modificación de la guía protocolos trabajo de grado 1 de la EDI</t>
  </si>
  <si>
    <t>Proyecto 5061: Plan estratégico para la articulación de las actividades de docencia, investigación y extensión de la escuela de ingeniería de petróleos. - FASE III</t>
  </si>
  <si>
    <t>Proyecto 5070:Implementación del plan de reactivación de matrículas servicios de extensión</t>
  </si>
  <si>
    <t>Proyecto 5071:Verificación y ajuste de la información registrada en el sistema académico UIS - FASE 3</t>
  </si>
  <si>
    <t xml:space="preserve">Subprograma 6.2.3: Modernización física y tecnológica  </t>
  </si>
  <si>
    <t>Proyecto 5020: Mantenimiento de las subestaciones eléctricas del campus central, la facultad de salud, la sede Bucarica y el parque tecnológico Guatiguará de la Universidad Industrial de Santander</t>
  </si>
  <si>
    <t>Proyecto 5046:Definición de requerimientos para la atención de las necesidades de infraestructura física de la EDI</t>
  </si>
  <si>
    <t xml:space="preserve">Subprograma 6.2.4: Información y Comunicación  </t>
  </si>
  <si>
    <t>Proyecto 4880: Promoción de la oferta académica de posgrados de la UIS a la comunidad</t>
  </si>
  <si>
    <t>Proyecto 4893: Desarrollo del programa para transmisión en redes: "Desde adentro: escuela de artes en perspectiva"</t>
  </si>
  <si>
    <t>Proyecto 4932:Difusión y promoción de los programas de la Escuela de Ingeniería Química</t>
  </si>
  <si>
    <t>Proyecto 4969:Elaboración del boletín virtual de la Facultad de Ingenierías Fisicomecánicas.</t>
  </si>
  <si>
    <t>Proyecto 4976:Sistema de gestión de la información E3T, página web y redes sociales.</t>
  </si>
  <si>
    <t>Proyecto 5012:Plan de comunicaciones para la  Escuela de Estudios Industriales y Empresariales</t>
  </si>
  <si>
    <t xml:space="preserve">Proyecto 5088: Implementación del programa de documentos vitales o esenciales - Fase I </t>
  </si>
  <si>
    <t>En este documento se presentan los proyectos de gestión incluidos en el Programa de Gestión de Unidad 2021 y se relaciona el nivel de cumplimiento obtenido en cada uno de ellos, están organizados en la estructura de Diemsnión, programa y subprograma</t>
  </si>
  <si>
    <t>ANEXO 1.  PROGRAMA DE GESTIÓN INSTITUCIONAL 2021</t>
  </si>
  <si>
    <t>ENFOQUE ESTRATÉGICO 1. FORMACIÓN INTEGRAL E INNOVACIÓN PEDAGÓGICA</t>
  </si>
  <si>
    <t>ENFOQUE ESTRATÉGICO 2. INVESTIGACIÓN E INNOVACIÓN COMO EJES ARTICULADORES DE LAS FUNCIONES MISIONALES</t>
  </si>
  <si>
    <t>ENFOQUE ESTRATÉGICO 3. COHESIÓN SOCIAL Y CONSTRUCCIÓN DE COMUNIDAD</t>
  </si>
  <si>
    <t xml:space="preserve">ENFOQUE ESTRATÉGICO 4. DISEÑO DE SOLUCIONES COMPARTIDAS PARA ATENDER PRIORIDADES NACIONALES Y RETOS GLOBALES </t>
  </si>
  <si>
    <t xml:space="preserve">ENFOQUE ESTRATÉGICO 5.  DEMOCRATIZACIÓN DEL CONOCIMIENTO PARA LA TRANSFORMACIÓN SOCIAL Y EL LOGRO DEL BUEN VIVIR </t>
  </si>
  <si>
    <t>ENFOQUE ESTRATÉGICO 6. GESTIÓN UNIVERSITARIA PARA LA EXCELENCIA ACADÉMICA</t>
  </si>
  <si>
    <t>Se evidenció que el porcentaje de avance del proyecto, en indicadores y actividades, corresponde a las evidencias presentadas por la Unidad gestora.</t>
  </si>
  <si>
    <r>
      <rPr>
        <b/>
        <sz val="11"/>
        <color theme="1"/>
        <rFont val="Humanst521 BT"/>
        <family val="2"/>
      </rPr>
      <t>Anexo  2. Nivel de cumplimiento Programa de Gestión Institucional 2021</t>
    </r>
    <r>
      <rPr>
        <sz val="11"/>
        <color theme="1"/>
        <rFont val="Humanst521 BT"/>
        <family val="2"/>
      </rPr>
      <t xml:space="preserve">
Ente tabla presenta en forma detallada la ponderación y nivel de cumplimiento, expresados en porcentaje de cada uno de los proyectos que conforman el Programa de Gestión. La sumatoria de las ponderaciones asignadas a los enfoques estratégicos es 100%, al igual que la sumatoria de las ponderaciones asignadas a los proyectos dentro de cada enfoque.   </t>
    </r>
  </si>
  <si>
    <t>Anexo 3. nivel de cumplimiento Programa de Gestión de Unidad 2021</t>
  </si>
  <si>
    <t>Esta actividad no se logró finalizar en 2021 teniendo en cuenta que no se realizó la oontratación del personal mediante OPS</t>
  </si>
  <si>
    <t>La Unidad tiene en cuenta los resultados de las actividades desarrolladas en cada período académico de la vigencia, en este momento se está desarrollando el segundo período académico del 2021, el cual finaliza el 24 de marzo de 2022. La Unidad  continúa con la ejecución de estas actividades</t>
  </si>
  <si>
    <t>La Unidad continuará con el desarrollo de estas actividades en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</si>
</sst>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 #,##0_-;\-&quot;$&quot;\ * #,##0_-;_-&quot;$&quot;\ * &quot;-&quot;_-;_-@_-"/>
    <numFmt numFmtId="165" formatCode="_-&quot;$&quot;\ * #,##0.00_-;\-&quot;$&quot;\ * #,##0.00_-;_-&quot;$&quot;\ * &quot;-&quot;??_-;_-@_-"/>
    <numFmt numFmtId="166" formatCode="&quot;$&quot;\ #,##0.00"/>
    <numFmt numFmtId="167" formatCode="&quot;$&quot;\ #,##0"/>
    <numFmt numFmtId="168" formatCode="0.0%"/>
    <numFmt numFmtId="169" formatCode=";;;"/>
  </numFmts>
  <fonts count="18" x14ac:knownFonts="1">
    <font>
      <sz val="11"/>
      <color theme="1"/>
      <name val="Calibri"/>
      <family val="2"/>
      <scheme val="minor"/>
    </font>
    <font>
      <sz val="11"/>
      <color theme="1"/>
      <name val="Calibri"/>
      <family val="2"/>
      <scheme val="minor"/>
    </font>
    <font>
      <sz val="10"/>
      <name val="Tahoma"/>
      <family val="2"/>
    </font>
    <font>
      <b/>
      <sz val="11"/>
      <name val="Humanst521 BT"/>
      <family val="2"/>
    </font>
    <font>
      <sz val="11"/>
      <color rgb="FFFF0000"/>
      <name val="Humanst521 BT"/>
      <family val="2"/>
    </font>
    <font>
      <sz val="11"/>
      <name val="Humanst521 BT"/>
      <family val="2"/>
    </font>
    <font>
      <b/>
      <sz val="11"/>
      <color rgb="FF000000"/>
      <name val="Humanst521 BT"/>
      <family val="2"/>
    </font>
    <font>
      <sz val="11"/>
      <color rgb="FF000000"/>
      <name val="Humanst521 BT"/>
      <family val="2"/>
    </font>
    <font>
      <sz val="11"/>
      <color theme="1"/>
      <name val="Humanst521 BT"/>
      <family val="2"/>
    </font>
    <font>
      <b/>
      <sz val="11"/>
      <color theme="1"/>
      <name val="Humanst521 BT"/>
      <family val="2"/>
    </font>
    <font>
      <i/>
      <sz val="11"/>
      <color theme="1"/>
      <name val="Humanst521 BT"/>
      <family val="2"/>
    </font>
    <font>
      <b/>
      <sz val="11"/>
      <name val="Humanst521 BT"/>
      <family val="2"/>
    </font>
    <font>
      <sz val="11"/>
      <name val="Humanst521 BT"/>
      <family val="2"/>
    </font>
    <font>
      <sz val="11"/>
      <color theme="1"/>
      <name val="Humanst521 BT"/>
      <family val="2"/>
    </font>
    <font>
      <b/>
      <sz val="11"/>
      <color theme="1"/>
      <name val="Humanst521 BT"/>
      <family val="2"/>
    </font>
    <font>
      <sz val="11"/>
      <color theme="2" tint="-0.249977111117893"/>
      <name val="Humanst521 BT"/>
      <family val="2"/>
    </font>
    <font>
      <sz val="10"/>
      <name val="Times New Roman"/>
      <family val="1"/>
      <charset val="204"/>
    </font>
    <font>
      <sz val="11"/>
      <color rgb="FFFF0000"/>
      <name val="Humanst521 BT"/>
      <family val="2"/>
    </font>
  </fonts>
  <fills count="10">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44" fontId="1" fillId="0" borderId="0" applyFont="0" applyFill="0" applyBorder="0" applyAlignment="0" applyProtection="0"/>
    <xf numFmtId="0" fontId="1" fillId="0" borderId="0"/>
    <xf numFmtId="0" fontId="16" fillId="0" borderId="0" applyNumberFormat="0" applyFill="0" applyBorder="0" applyProtection="0">
      <alignment vertical="top" wrapText="1"/>
    </xf>
  </cellStyleXfs>
  <cellXfs count="441">
    <xf numFmtId="0" fontId="0" fillId="0" borderId="0" xfId="0"/>
    <xf numFmtId="0" fontId="4" fillId="0" borderId="0" xfId="0" applyFont="1" applyAlignment="1">
      <alignment vertical="top" wrapText="1"/>
    </xf>
    <xf numFmtId="0" fontId="5" fillId="0" borderId="0" xfId="0" applyFont="1" applyAlignment="1">
      <alignmen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166" fontId="5" fillId="0" borderId="1" xfId="1" applyNumberFormat="1" applyFont="1" applyFill="1" applyBorder="1" applyAlignment="1">
      <alignment horizontal="center" vertical="center" wrapText="1"/>
    </xf>
    <xf numFmtId="167" fontId="5" fillId="0" borderId="1" xfId="1" applyNumberFormat="1" applyFont="1" applyBorder="1" applyAlignment="1">
      <alignment horizontal="center" vertical="center" wrapText="1"/>
    </xf>
    <xf numFmtId="9" fontId="5" fillId="0" borderId="1" xfId="3" applyFont="1" applyBorder="1" applyAlignment="1">
      <alignment horizontal="center" vertical="center" wrapText="1"/>
    </xf>
    <xf numFmtId="9" fontId="8" fillId="0" borderId="1" xfId="3" applyFont="1" applyBorder="1" applyAlignment="1">
      <alignment horizontal="center" vertical="center" wrapText="1"/>
    </xf>
    <xf numFmtId="14" fontId="8" fillId="0" borderId="1" xfId="3" applyNumberFormat="1" applyFont="1" applyBorder="1" applyAlignment="1">
      <alignment horizontal="center" vertical="center" wrapText="1"/>
    </xf>
    <xf numFmtId="14" fontId="8" fillId="3" borderId="1" xfId="3" applyNumberFormat="1" applyFont="1" applyFill="1" applyBorder="1" applyAlignment="1">
      <alignment horizontal="center" vertical="center" wrapText="1"/>
    </xf>
    <xf numFmtId="0" fontId="8" fillId="0" borderId="0" xfId="0" applyFont="1"/>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1" xfId="0" applyFont="1" applyBorder="1" applyAlignment="1">
      <alignment horizontal="center" vertical="center" wrapText="1"/>
    </xf>
    <xf numFmtId="9" fontId="8" fillId="0" borderId="1" xfId="3" applyFont="1" applyBorder="1" applyAlignment="1">
      <alignment horizontal="center" vertical="center"/>
    </xf>
    <xf numFmtId="14" fontId="8" fillId="0" borderId="1" xfId="3" applyNumberFormat="1" applyFont="1" applyBorder="1" applyAlignment="1">
      <alignment horizontal="center" vertical="center"/>
    </xf>
    <xf numFmtId="14" fontId="8" fillId="3" borderId="1" xfId="3" applyNumberFormat="1" applyFont="1" applyFill="1" applyBorder="1" applyAlignment="1">
      <alignment horizontal="center" vertical="center"/>
    </xf>
    <xf numFmtId="9" fontId="8" fillId="3" borderId="1" xfId="3" applyFont="1" applyFill="1" applyBorder="1" applyAlignment="1">
      <alignment horizontal="center" vertical="center" wrapText="1"/>
    </xf>
    <xf numFmtId="0" fontId="5" fillId="0" borderId="0" xfId="0" applyFont="1"/>
    <xf numFmtId="0" fontId="4" fillId="0" borderId="0" xfId="0" applyFont="1"/>
    <xf numFmtId="9" fontId="8" fillId="0" borderId="1" xfId="3" applyFont="1" applyFill="1" applyBorder="1" applyAlignment="1">
      <alignment horizontal="center" vertical="center" wrapText="1"/>
    </xf>
    <xf numFmtId="14" fontId="8" fillId="0" borderId="1" xfId="3"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9" fontId="8" fillId="0" borderId="1" xfId="3" applyFont="1" applyFill="1" applyBorder="1" applyAlignment="1">
      <alignment horizontal="center" vertical="center"/>
    </xf>
    <xf numFmtId="14" fontId="8" fillId="0" borderId="0" xfId="3" applyNumberFormat="1" applyFont="1" applyAlignment="1">
      <alignment horizontal="center" vertical="center"/>
    </xf>
    <xf numFmtId="9" fontId="8" fillId="0" borderId="0" xfId="3" applyFont="1" applyAlignment="1">
      <alignment horizontal="center" vertical="center" wrapText="1"/>
    </xf>
    <xf numFmtId="0" fontId="8" fillId="0" borderId="0" xfId="0" applyFont="1" applyAlignment="1">
      <alignment horizontal="center" vertical="center" wrapText="1"/>
    </xf>
    <xf numFmtId="14" fontId="8" fillId="0" borderId="5" xfId="3" applyNumberFormat="1" applyFont="1" applyBorder="1" applyAlignment="1">
      <alignment horizontal="center" vertical="center"/>
    </xf>
    <xf numFmtId="14" fontId="8" fillId="0" borderId="1" xfId="3" applyNumberFormat="1" applyFont="1" applyFill="1" applyBorder="1" applyAlignment="1">
      <alignment horizontal="center" vertical="center" wrapText="1"/>
    </xf>
    <xf numFmtId="9" fontId="8" fillId="0" borderId="4" xfId="3" applyFont="1" applyBorder="1" applyAlignment="1">
      <alignment horizontal="center" vertical="center" wrapText="1"/>
    </xf>
    <xf numFmtId="14" fontId="8" fillId="0" borderId="4" xfId="3" applyNumberFormat="1" applyFont="1" applyBorder="1" applyAlignment="1">
      <alignment horizontal="center" vertical="center"/>
    </xf>
    <xf numFmtId="14" fontId="8" fillId="0" borderId="4" xfId="3" applyNumberFormat="1" applyFont="1" applyBorder="1" applyAlignment="1">
      <alignment horizontal="center" vertical="center" wrapText="1"/>
    </xf>
    <xf numFmtId="0" fontId="8" fillId="0" borderId="5" xfId="0" applyFont="1" applyBorder="1" applyAlignment="1">
      <alignment horizontal="center" vertical="center" wrapText="1"/>
    </xf>
    <xf numFmtId="14" fontId="8" fillId="0" borderId="1" xfId="0" applyNumberFormat="1" applyFont="1" applyBorder="1" applyAlignment="1">
      <alignment horizontal="center" vertical="center"/>
    </xf>
    <xf numFmtId="14" fontId="8" fillId="0" borderId="0" xfId="0" applyNumberFormat="1" applyFont="1" applyAlignment="1">
      <alignment horizontal="center" vertical="center"/>
    </xf>
    <xf numFmtId="0" fontId="8" fillId="0" borderId="0" xfId="0" applyFont="1" applyAlignment="1">
      <alignment horizontal="left" vertical="center" wrapText="1"/>
    </xf>
    <xf numFmtId="167" fontId="8" fillId="0" borderId="0" xfId="2" applyNumberFormat="1" applyFont="1" applyBorder="1" applyAlignment="1">
      <alignment horizontal="center" vertical="center"/>
    </xf>
    <xf numFmtId="167" fontId="8" fillId="0" borderId="0" xfId="1" applyNumberFormat="1" applyFont="1" applyBorder="1" applyAlignment="1">
      <alignment horizontal="center" vertical="center" wrapText="1"/>
    </xf>
    <xf numFmtId="9" fontId="8" fillId="0" borderId="0" xfId="3" applyFont="1" applyBorder="1" applyAlignment="1">
      <alignment horizontal="center" vertical="center"/>
    </xf>
    <xf numFmtId="14" fontId="8" fillId="0" borderId="0" xfId="3" applyNumberFormat="1" applyFont="1" applyBorder="1" applyAlignment="1">
      <alignment horizontal="center" vertical="center"/>
    </xf>
    <xf numFmtId="0" fontId="8" fillId="0" borderId="0" xfId="0" applyFont="1" applyAlignment="1">
      <alignment horizontal="center"/>
    </xf>
    <xf numFmtId="167" fontId="4" fillId="0" borderId="0" xfId="0" applyNumberFormat="1" applyFont="1" applyAlignment="1">
      <alignment horizontal="center"/>
    </xf>
    <xf numFmtId="9" fontId="8" fillId="0" borderId="0" xfId="3" applyFont="1" applyAlignment="1">
      <alignment horizontal="center" vertical="center"/>
    </xf>
    <xf numFmtId="0" fontId="8" fillId="0" borderId="0" xfId="0" applyFont="1" applyAlignment="1">
      <alignment horizontal="left"/>
    </xf>
    <xf numFmtId="9" fontId="8" fillId="0" borderId="0" xfId="3" applyFont="1"/>
    <xf numFmtId="166" fontId="8" fillId="0" borderId="0" xfId="0" applyNumberFormat="1" applyFont="1" applyAlignment="1">
      <alignment horizontal="center"/>
    </xf>
    <xf numFmtId="167" fontId="8" fillId="0" borderId="0" xfId="1" applyNumberFormat="1" applyFont="1" applyAlignment="1">
      <alignment horizontal="center" vertical="center"/>
    </xf>
    <xf numFmtId="167" fontId="5" fillId="0" borderId="1" xfId="1" applyNumberFormat="1" applyFont="1" applyFill="1" applyBorder="1" applyAlignment="1">
      <alignment horizontal="center" vertical="center" wrapText="1"/>
    </xf>
    <xf numFmtId="0" fontId="4" fillId="0" borderId="0" xfId="0" applyFont="1" applyAlignment="1">
      <alignment horizontal="center" vertical="center"/>
    </xf>
    <xf numFmtId="0" fontId="8" fillId="3" borderId="0" xfId="0" applyFont="1" applyFill="1"/>
    <xf numFmtId="14" fontId="8" fillId="3" borderId="0" xfId="0" applyNumberFormat="1" applyFont="1" applyFill="1" applyAlignment="1">
      <alignment horizontal="center" vertical="center"/>
    </xf>
    <xf numFmtId="14" fontId="8" fillId="3" borderId="1" xfId="0" applyNumberFormat="1" applyFont="1" applyFill="1" applyBorder="1" applyAlignment="1">
      <alignment horizontal="center" vertical="center"/>
    </xf>
    <xf numFmtId="9" fontId="8" fillId="0" borderId="0" xfId="3" applyFont="1" applyAlignment="1">
      <alignment horizontal="center"/>
    </xf>
    <xf numFmtId="0" fontId="10" fillId="0" borderId="0" xfId="0" applyFont="1" applyAlignment="1">
      <alignment vertical="center"/>
    </xf>
    <xf numFmtId="167" fontId="8" fillId="0" borderId="0" xfId="0" applyNumberFormat="1" applyFont="1" applyAlignment="1">
      <alignment horizontal="center"/>
    </xf>
    <xf numFmtId="14" fontId="8" fillId="0" borderId="0" xfId="3" applyNumberFormat="1" applyFont="1" applyAlignment="1">
      <alignment horizontal="center"/>
    </xf>
    <xf numFmtId="0" fontId="5" fillId="0" borderId="1" xfId="0" applyFont="1" applyBorder="1" applyAlignment="1">
      <alignment horizontal="center" vertical="center"/>
    </xf>
    <xf numFmtId="9" fontId="5" fillId="0" borderId="1" xfId="3" applyFont="1" applyBorder="1" applyAlignment="1">
      <alignment horizontal="center" vertical="center"/>
    </xf>
    <xf numFmtId="0" fontId="8" fillId="3" borderId="0" xfId="0" applyFont="1" applyFill="1" applyAlignment="1">
      <alignment horizontal="left"/>
    </xf>
    <xf numFmtId="0" fontId="8" fillId="3" borderId="0" xfId="0" applyFont="1" applyFill="1" applyAlignment="1">
      <alignment horizontal="center" vertical="center"/>
    </xf>
    <xf numFmtId="9" fontId="8" fillId="3" borderId="0" xfId="3" applyFont="1" applyFill="1" applyAlignment="1">
      <alignment horizontal="center" vertical="center"/>
    </xf>
    <xf numFmtId="14" fontId="8" fillId="3" borderId="3" xfId="0" applyNumberFormat="1" applyFont="1" applyFill="1" applyBorder="1" applyAlignment="1">
      <alignment horizontal="center" vertical="center"/>
    </xf>
    <xf numFmtId="0" fontId="8" fillId="0" borderId="0" xfId="3" applyNumberFormat="1" applyFont="1" applyFill="1" applyBorder="1" applyAlignment="1">
      <alignment vertical="center" wrapText="1"/>
    </xf>
    <xf numFmtId="10" fontId="8" fillId="0" borderId="0" xfId="3" applyNumberFormat="1" applyFont="1" applyFill="1" applyBorder="1" applyAlignment="1">
      <alignment vertical="center" wrapText="1"/>
    </xf>
    <xf numFmtId="0" fontId="5" fillId="0" borderId="0" xfId="0" applyFont="1" applyAlignment="1">
      <alignment horizontal="left" vertical="top" wrapText="1"/>
    </xf>
    <xf numFmtId="0" fontId="5" fillId="0" borderId="0" xfId="0" applyFont="1" applyAlignment="1">
      <alignment horizontal="center" vertical="top" wrapText="1"/>
    </xf>
    <xf numFmtId="0" fontId="8" fillId="0" borderId="0" xfId="0" applyFont="1" applyAlignment="1">
      <alignment horizontal="left" vertical="top" wrapText="1"/>
    </xf>
    <xf numFmtId="9" fontId="8" fillId="0" borderId="0" xfId="0" applyNumberFormat="1" applyFont="1" applyAlignment="1">
      <alignment horizontal="left" vertical="top" wrapText="1"/>
    </xf>
    <xf numFmtId="0" fontId="9" fillId="0" borderId="0" xfId="3" applyNumberFormat="1" applyFont="1" applyFill="1" applyBorder="1" applyAlignment="1">
      <alignment horizontal="center" vertical="center" wrapText="1"/>
    </xf>
    <xf numFmtId="10" fontId="9" fillId="0" borderId="0" xfId="3" applyNumberFormat="1" applyFont="1" applyFill="1" applyBorder="1" applyAlignment="1">
      <alignment horizontal="center" vertical="center" wrapText="1"/>
    </xf>
    <xf numFmtId="0" fontId="9" fillId="0" borderId="0" xfId="0" applyFont="1" applyAlignment="1">
      <alignment horizontal="center" vertical="center" wrapText="1"/>
    </xf>
    <xf numFmtId="9" fontId="8" fillId="0" borderId="0" xfId="3" applyFont="1" applyFill="1" applyBorder="1" applyAlignment="1">
      <alignment vertical="center" wrapText="1"/>
    </xf>
    <xf numFmtId="0" fontId="8" fillId="0" borderId="0" xfId="0" applyFont="1" applyAlignment="1">
      <alignment vertical="center"/>
    </xf>
    <xf numFmtId="0" fontId="5" fillId="0" borderId="7" xfId="0" applyFont="1" applyBorder="1"/>
    <xf numFmtId="0" fontId="5" fillId="0" borderId="27" xfId="0" applyFont="1" applyBorder="1" applyAlignment="1">
      <alignment horizontal="center" vertical="center"/>
    </xf>
    <xf numFmtId="0" fontId="3" fillId="0" borderId="10" xfId="0" applyFont="1" applyBorder="1" applyAlignment="1">
      <alignment horizontal="left" vertical="center" wrapText="1"/>
    </xf>
    <xf numFmtId="0" fontId="5" fillId="0" borderId="29" xfId="0" applyFont="1" applyBorder="1" applyAlignment="1">
      <alignment vertical="center"/>
    </xf>
    <xf numFmtId="0" fontId="5" fillId="0" borderId="0" xfId="0" applyFont="1" applyAlignment="1">
      <alignment horizontal="center" vertical="center"/>
    </xf>
    <xf numFmtId="0" fontId="3" fillId="0" borderId="30" xfId="0" applyFont="1" applyBorder="1" applyAlignment="1">
      <alignment horizontal="left" vertical="center" wrapText="1"/>
    </xf>
    <xf numFmtId="10" fontId="8" fillId="0" borderId="0" xfId="0" applyNumberFormat="1" applyFont="1"/>
    <xf numFmtId="0" fontId="3" fillId="0" borderId="0" xfId="0" applyFont="1" applyAlignment="1">
      <alignment horizontal="left" vertical="center" wrapText="1"/>
    </xf>
    <xf numFmtId="169" fontId="8" fillId="0" borderId="0" xfId="0" applyNumberFormat="1" applyFont="1"/>
    <xf numFmtId="10" fontId="8" fillId="0" borderId="0" xfId="3" applyNumberFormat="1" applyFont="1" applyFill="1" applyBorder="1" applyAlignment="1">
      <alignment vertical="center"/>
    </xf>
    <xf numFmtId="0" fontId="8" fillId="0" borderId="0" xfId="0" applyFont="1" applyAlignment="1">
      <alignment horizontal="right"/>
    </xf>
    <xf numFmtId="0" fontId="8" fillId="0" borderId="0" xfId="0" applyFont="1" applyAlignment="1">
      <alignment wrapText="1"/>
    </xf>
    <xf numFmtId="0" fontId="5" fillId="0" borderId="7" xfId="0" applyFont="1" applyBorder="1" applyAlignment="1">
      <alignment vertical="center"/>
    </xf>
    <xf numFmtId="0" fontId="8" fillId="0" borderId="27" xfId="0" applyFont="1" applyBorder="1" applyAlignment="1">
      <alignment horizontal="center" vertical="center" wrapText="1"/>
    </xf>
    <xf numFmtId="0" fontId="5" fillId="0" borderId="8" xfId="0" applyFont="1" applyBorder="1" applyAlignment="1">
      <alignment vertical="center"/>
    </xf>
    <xf numFmtId="0" fontId="3" fillId="0" borderId="11" xfId="0" applyFont="1" applyBorder="1" applyAlignment="1">
      <alignment horizontal="left" vertical="center" wrapText="1"/>
    </xf>
    <xf numFmtId="0" fontId="8" fillId="0" borderId="28" xfId="0" applyFont="1" applyBorder="1" applyAlignment="1">
      <alignment horizontal="center" vertical="center" wrapText="1"/>
    </xf>
    <xf numFmtId="0" fontId="5" fillId="0" borderId="28" xfId="0" applyFont="1" applyBorder="1" applyAlignment="1">
      <alignment horizontal="center" vertical="center"/>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3" fillId="0" borderId="27" xfId="0" applyFont="1" applyBorder="1" applyAlignment="1">
      <alignment horizontal="left" vertical="center" wrapText="1"/>
    </xf>
    <xf numFmtId="0" fontId="5" fillId="0" borderId="29" xfId="0" applyFont="1" applyBorder="1"/>
    <xf numFmtId="0" fontId="5" fillId="0" borderId="8" xfId="0" applyFont="1" applyBorder="1"/>
    <xf numFmtId="0" fontId="5" fillId="0" borderId="28" xfId="0" applyFont="1" applyBorder="1" applyAlignment="1">
      <alignment horizontal="center" vertical="center" wrapText="1"/>
    </xf>
    <xf numFmtId="0" fontId="3" fillId="0" borderId="28" xfId="0" applyFont="1" applyBorder="1" applyAlignment="1">
      <alignment horizontal="left" vertical="center" wrapText="1"/>
    </xf>
    <xf numFmtId="9" fontId="5" fillId="0" borderId="0" xfId="0" applyNumberFormat="1" applyFont="1" applyAlignment="1">
      <alignment horizontal="center" vertical="center"/>
    </xf>
    <xf numFmtId="0" fontId="5" fillId="0" borderId="2" xfId="0" applyFont="1" applyBorder="1"/>
    <xf numFmtId="0" fontId="5" fillId="0" borderId="9" xfId="0" applyFont="1" applyBorder="1" applyAlignment="1">
      <alignment horizontal="center" vertical="center" wrapText="1"/>
    </xf>
    <xf numFmtId="0" fontId="3" fillId="0" borderId="3" xfId="0" applyFont="1" applyBorder="1" applyAlignment="1">
      <alignment horizontal="left" vertical="center" wrapText="1"/>
    </xf>
    <xf numFmtId="0" fontId="3" fillId="0" borderId="30" xfId="0" applyFont="1" applyBorder="1" applyAlignment="1">
      <alignment horizontal="left" vertical="center"/>
    </xf>
    <xf numFmtId="0" fontId="9" fillId="0" borderId="0" xfId="0" applyFont="1" applyAlignment="1">
      <alignment horizontal="left" vertical="center" wrapText="1"/>
    </xf>
    <xf numFmtId="9" fontId="5" fillId="0" borderId="0" xfId="3" applyFont="1" applyAlignment="1">
      <alignment horizontal="center" vertical="center"/>
    </xf>
    <xf numFmtId="0" fontId="5" fillId="0" borderId="0" xfId="0" applyFont="1" applyAlignment="1">
      <alignment horizontal="right" vertical="center" wrapText="1"/>
    </xf>
    <xf numFmtId="0" fontId="9" fillId="0" borderId="9" xfId="0" applyFont="1" applyBorder="1" applyAlignment="1">
      <alignment horizontal="left" vertical="center" wrapText="1"/>
    </xf>
    <xf numFmtId="0" fontId="6" fillId="0" borderId="0" xfId="0" applyFont="1" applyAlignment="1">
      <alignment vertical="center"/>
    </xf>
    <xf numFmtId="0" fontId="6" fillId="0" borderId="7" xfId="0" applyFont="1" applyBorder="1" applyAlignment="1">
      <alignment horizontal="left" vertical="center"/>
    </xf>
    <xf numFmtId="0" fontId="6" fillId="0" borderId="29" xfId="0" applyFont="1" applyBorder="1" applyAlignment="1">
      <alignment horizontal="left" vertical="center"/>
    </xf>
    <xf numFmtId="10" fontId="8" fillId="0" borderId="0" xfId="3" applyNumberFormat="1" applyFont="1" applyFill="1" applyBorder="1" applyAlignment="1">
      <alignment vertical="top" wrapText="1"/>
    </xf>
    <xf numFmtId="0" fontId="8" fillId="0" borderId="0" xfId="0" applyFont="1" applyAlignment="1">
      <alignment vertical="top"/>
    </xf>
    <xf numFmtId="0" fontId="6" fillId="0" borderId="8" xfId="0" applyFont="1" applyBorder="1" applyAlignment="1">
      <alignment horizontal="left" vertical="center"/>
    </xf>
    <xf numFmtId="0" fontId="5" fillId="0" borderId="0" xfId="0" applyFont="1" applyAlignment="1">
      <alignment vertical="center"/>
    </xf>
    <xf numFmtId="9" fontId="8" fillId="0" borderId="0" xfId="0" applyNumberFormat="1" applyFont="1" applyAlignment="1">
      <alignment horizontal="right" vertical="top" wrapText="1"/>
    </xf>
    <xf numFmtId="9" fontId="8" fillId="0" borderId="0" xfId="0" applyNumberFormat="1" applyFont="1"/>
    <xf numFmtId="0" fontId="12" fillId="0" borderId="0" xfId="6" applyFont="1"/>
    <xf numFmtId="0" fontId="13" fillId="0" borderId="0" xfId="6" applyFont="1"/>
    <xf numFmtId="9" fontId="12" fillId="0" borderId="1" xfId="3" applyFont="1" applyFill="1" applyBorder="1" applyAlignment="1">
      <alignment horizontal="center" vertical="center" wrapText="1"/>
    </xf>
    <xf numFmtId="0" fontId="12" fillId="0" borderId="0" xfId="6" applyFont="1" applyAlignment="1">
      <alignment horizontal="center" vertical="center" wrapText="1"/>
    </xf>
    <xf numFmtId="0" fontId="14" fillId="0" borderId="0" xfId="6" applyFont="1" applyAlignment="1">
      <alignment horizontal="center" vertical="center" wrapText="1"/>
    </xf>
    <xf numFmtId="0" fontId="12" fillId="0" borderId="0" xfId="6" applyFont="1" applyAlignment="1">
      <alignment vertical="center"/>
    </xf>
    <xf numFmtId="9" fontId="12" fillId="5" borderId="1" xfId="3" applyFont="1" applyFill="1" applyBorder="1" applyAlignment="1">
      <alignment horizontal="center" vertical="center" wrapText="1"/>
    </xf>
    <xf numFmtId="0" fontId="13" fillId="0" borderId="0" xfId="6" applyFont="1" applyAlignment="1">
      <alignment vertical="center"/>
    </xf>
    <xf numFmtId="9" fontId="12" fillId="8" borderId="1" xfId="3" applyFont="1" applyFill="1" applyBorder="1" applyAlignment="1">
      <alignment horizontal="center" vertical="center" wrapText="1"/>
    </xf>
    <xf numFmtId="9" fontId="12" fillId="7" borderId="1" xfId="3" applyFont="1" applyFill="1" applyBorder="1" applyAlignment="1">
      <alignment horizontal="center" vertical="center" wrapText="1"/>
    </xf>
    <xf numFmtId="0" fontId="12" fillId="0" borderId="1" xfId="7" applyFont="1" applyBorder="1" applyAlignment="1">
      <alignment vertical="center" wrapText="1"/>
    </xf>
    <xf numFmtId="9" fontId="13" fillId="0" borderId="0" xfId="6" applyNumberFormat="1" applyFont="1"/>
    <xf numFmtId="168" fontId="12" fillId="0" borderId="1" xfId="3" applyNumberFormat="1" applyFont="1" applyFill="1" applyBorder="1" applyAlignment="1">
      <alignment horizontal="center" vertical="center" wrapText="1"/>
    </xf>
    <xf numFmtId="0" fontId="12" fillId="0" borderId="1" xfId="7" applyFont="1" applyFill="1" applyBorder="1" applyAlignment="1">
      <alignment vertical="center" wrapText="1"/>
    </xf>
    <xf numFmtId="0" fontId="12" fillId="0" borderId="1" xfId="6" applyFont="1" applyBorder="1" applyAlignment="1">
      <alignment horizontal="left" vertical="center" wrapText="1"/>
    </xf>
    <xf numFmtId="0" fontId="12" fillId="0" borderId="1" xfId="7" quotePrefix="1" applyFont="1" applyBorder="1" applyAlignment="1">
      <alignment vertical="center" wrapText="1"/>
    </xf>
    <xf numFmtId="0" fontId="15" fillId="0" borderId="1" xfId="6" applyFont="1" applyBorder="1" applyAlignment="1">
      <alignment horizontal="center" vertical="center" wrapText="1"/>
    </xf>
    <xf numFmtId="0" fontId="17" fillId="0" borderId="0" xfId="6" applyFont="1"/>
    <xf numFmtId="168" fontId="13" fillId="0" borderId="0" xfId="6" applyNumberFormat="1" applyFont="1"/>
    <xf numFmtId="0" fontId="13" fillId="0" borderId="0" xfId="6" applyFont="1" applyAlignment="1">
      <alignment vertical="top"/>
    </xf>
    <xf numFmtId="9" fontId="12" fillId="3" borderId="1" xfId="3" applyFont="1" applyFill="1" applyBorder="1" applyAlignment="1">
      <alignment horizontal="center" vertical="center" wrapText="1"/>
    </xf>
    <xf numFmtId="10" fontId="11" fillId="9" borderId="1" xfId="3" applyNumberFormat="1" applyFont="1" applyFill="1" applyBorder="1" applyAlignment="1">
      <alignment horizontal="center" vertical="center"/>
    </xf>
    <xf numFmtId="0" fontId="15" fillId="0" borderId="0" xfId="6" applyFont="1" applyAlignment="1">
      <alignment vertical="center"/>
    </xf>
    <xf numFmtId="9" fontId="12" fillId="0" borderId="0" xfId="3" applyFont="1" applyFill="1" applyBorder="1" applyAlignment="1">
      <alignment horizontal="center" vertical="center" wrapText="1"/>
    </xf>
    <xf numFmtId="0" fontId="15" fillId="0" borderId="0" xfId="6" applyFont="1" applyAlignment="1">
      <alignment horizontal="center" vertical="center" wrapText="1"/>
    </xf>
    <xf numFmtId="0" fontId="12" fillId="0" borderId="0" xfId="7" applyFont="1" applyBorder="1" applyAlignment="1">
      <alignment vertical="center" wrapText="1"/>
    </xf>
    <xf numFmtId="0" fontId="13" fillId="0" borderId="0" xfId="6" applyFont="1" applyAlignment="1">
      <alignment horizontal="center" vertical="center" wrapText="1"/>
    </xf>
    <xf numFmtId="0" fontId="12" fillId="0" borderId="0" xfId="6" applyFont="1" applyAlignment="1">
      <alignment horizontal="left" vertical="center" wrapText="1"/>
    </xf>
    <xf numFmtId="9" fontId="8" fillId="6" borderId="3" xfId="0" applyNumberFormat="1" applyFont="1" applyFill="1" applyBorder="1" applyAlignment="1">
      <alignment vertical="center"/>
    </xf>
    <xf numFmtId="9" fontId="8" fillId="6" borderId="2" xfId="0" applyNumberFormat="1" applyFont="1" applyFill="1" applyBorder="1" applyAlignment="1">
      <alignment vertical="center"/>
    </xf>
    <xf numFmtId="9" fontId="8" fillId="6" borderId="28" xfId="0" applyNumberFormat="1" applyFont="1" applyFill="1" applyBorder="1" applyAlignment="1">
      <alignment vertical="center"/>
    </xf>
    <xf numFmtId="9" fontId="8" fillId="6" borderId="9" xfId="0" applyNumberFormat="1" applyFont="1" applyFill="1" applyBorder="1" applyAlignment="1">
      <alignment vertical="center"/>
    </xf>
    <xf numFmtId="9" fontId="5" fillId="6" borderId="9" xfId="0" applyNumberFormat="1" applyFont="1" applyFill="1" applyBorder="1" applyAlignment="1">
      <alignment horizontal="left" vertical="center" wrapText="1"/>
    </xf>
    <xf numFmtId="9" fontId="5" fillId="6" borderId="2" xfId="0" applyNumberFormat="1" applyFont="1" applyFill="1" applyBorder="1" applyAlignment="1">
      <alignment horizontal="left" vertical="center" wrapText="1"/>
    </xf>
    <xf numFmtId="9" fontId="5" fillId="6" borderId="3" xfId="0" applyNumberFormat="1" applyFont="1" applyFill="1" applyBorder="1" applyAlignment="1">
      <alignment horizontal="left" vertical="center" wrapText="1"/>
    </xf>
    <xf numFmtId="9" fontId="5" fillId="6" borderId="2" xfId="0" applyNumberFormat="1" applyFont="1" applyFill="1" applyBorder="1" applyAlignment="1">
      <alignment vertical="center" wrapText="1"/>
    </xf>
    <xf numFmtId="9" fontId="5" fillId="6" borderId="9" xfId="0" applyNumberFormat="1" applyFont="1" applyFill="1" applyBorder="1" applyAlignment="1">
      <alignment vertical="center" wrapText="1"/>
    </xf>
    <xf numFmtId="9" fontId="5" fillId="5" borderId="3" xfId="0" applyNumberFormat="1" applyFont="1" applyFill="1" applyBorder="1" applyAlignment="1">
      <alignment vertical="center" wrapText="1"/>
    </xf>
    <xf numFmtId="9" fontId="5" fillId="5" borderId="2" xfId="0" applyNumberFormat="1" applyFont="1" applyFill="1" applyBorder="1" applyAlignment="1">
      <alignment vertical="center" wrapText="1"/>
    </xf>
    <xf numFmtId="9" fontId="5" fillId="5" borderId="9" xfId="0" applyNumberFormat="1" applyFont="1" applyFill="1" applyBorder="1" applyAlignment="1">
      <alignment vertical="center" wrapText="1"/>
    </xf>
    <xf numFmtId="9" fontId="5" fillId="6" borderId="3" xfId="0" applyNumberFormat="1" applyFont="1" applyFill="1" applyBorder="1" applyAlignment="1">
      <alignment vertical="center" wrapText="1"/>
    </xf>
    <xf numFmtId="9" fontId="8" fillId="5" borderId="9" xfId="0" applyNumberFormat="1" applyFont="1" applyFill="1" applyBorder="1" applyAlignment="1">
      <alignment horizontal="left" vertical="center" wrapText="1"/>
    </xf>
    <xf numFmtId="9" fontId="8" fillId="5" borderId="2" xfId="0" applyNumberFormat="1" applyFont="1" applyFill="1" applyBorder="1" applyAlignment="1">
      <alignment vertical="center" wrapText="1"/>
    </xf>
    <xf numFmtId="9" fontId="8" fillId="5" borderId="9" xfId="0" applyNumberFormat="1" applyFont="1" applyFill="1" applyBorder="1" applyAlignment="1">
      <alignment vertical="center" wrapText="1"/>
    </xf>
    <xf numFmtId="9" fontId="8" fillId="5" borderId="3" xfId="0" applyNumberFormat="1" applyFont="1" applyFill="1" applyBorder="1" applyAlignment="1">
      <alignment horizontal="left" vertical="center" wrapText="1"/>
    </xf>
    <xf numFmtId="9" fontId="8" fillId="6" borderId="9" xfId="0" applyNumberFormat="1" applyFont="1" applyFill="1" applyBorder="1" applyAlignment="1">
      <alignment horizontal="left" vertical="center" wrapText="1"/>
    </xf>
    <xf numFmtId="9" fontId="8" fillId="6" borderId="2" xfId="0" applyNumberFormat="1" applyFont="1" applyFill="1" applyBorder="1" applyAlignment="1">
      <alignment vertical="center" wrapText="1"/>
    </xf>
    <xf numFmtId="9" fontId="8" fillId="6" borderId="9" xfId="0" applyNumberFormat="1" applyFont="1" applyFill="1" applyBorder="1" applyAlignment="1">
      <alignment vertical="center" wrapText="1"/>
    </xf>
    <xf numFmtId="9" fontId="8" fillId="6" borderId="3" xfId="0" applyNumberFormat="1" applyFont="1" applyFill="1" applyBorder="1" applyAlignment="1">
      <alignment horizontal="left" vertical="center" wrapText="1"/>
    </xf>
    <xf numFmtId="9" fontId="7" fillId="5" borderId="3" xfId="0" applyNumberFormat="1" applyFont="1" applyFill="1" applyBorder="1" applyAlignment="1">
      <alignment vertical="center"/>
    </xf>
    <xf numFmtId="9" fontId="7" fillId="5" borderId="2" xfId="0" applyNumberFormat="1" applyFont="1" applyFill="1" applyBorder="1" applyAlignment="1">
      <alignment vertical="center"/>
    </xf>
    <xf numFmtId="9" fontId="7" fillId="5" borderId="9" xfId="0" applyNumberFormat="1" applyFont="1" applyFill="1" applyBorder="1" applyAlignment="1">
      <alignment vertical="center"/>
    </xf>
    <xf numFmtId="9" fontId="7" fillId="6" borderId="3" xfId="0" applyNumberFormat="1" applyFont="1" applyFill="1" applyBorder="1" applyAlignment="1">
      <alignment vertical="center"/>
    </xf>
    <xf numFmtId="9" fontId="7" fillId="6" borderId="9" xfId="0" applyNumberFormat="1" applyFont="1" applyFill="1" applyBorder="1" applyAlignment="1">
      <alignment vertical="center"/>
    </xf>
    <xf numFmtId="9" fontId="7" fillId="5" borderId="27" xfId="0" applyNumberFormat="1" applyFont="1" applyFill="1" applyBorder="1" applyAlignment="1">
      <alignment vertical="center"/>
    </xf>
    <xf numFmtId="9" fontId="7" fillId="6" borderId="2" xfId="0" applyNumberFormat="1" applyFont="1" applyFill="1" applyBorder="1" applyAlignment="1">
      <alignment vertical="center"/>
    </xf>
    <xf numFmtId="9" fontId="8" fillId="0" borderId="0" xfId="3" applyNumberFormat="1" applyFont="1" applyAlignment="1">
      <alignment horizontal="left" vertical="top" wrapText="1"/>
    </xf>
    <xf numFmtId="9" fontId="8" fillId="0" borderId="4" xfId="3" applyNumberFormat="1" applyFont="1" applyFill="1" applyBorder="1" applyAlignment="1">
      <alignment horizontal="center" vertical="center" wrapText="1"/>
    </xf>
    <xf numFmtId="9" fontId="8" fillId="0" borderId="7" xfId="3" applyNumberFormat="1" applyFont="1" applyFill="1" applyBorder="1" applyAlignment="1">
      <alignment horizontal="center" vertical="center" wrapText="1"/>
    </xf>
    <xf numFmtId="9" fontId="8" fillId="4" borderId="2" xfId="3" applyNumberFormat="1" applyFont="1" applyFill="1" applyBorder="1" applyAlignment="1">
      <alignment vertical="center" wrapText="1"/>
    </xf>
    <xf numFmtId="9" fontId="8" fillId="4" borderId="9" xfId="3" applyNumberFormat="1" applyFont="1" applyFill="1" applyBorder="1" applyAlignment="1">
      <alignment vertical="center" wrapText="1"/>
    </xf>
    <xf numFmtId="9" fontId="8" fillId="4" borderId="3" xfId="3" applyNumberFormat="1" applyFont="1" applyFill="1" applyBorder="1" applyAlignment="1">
      <alignment vertical="center" wrapText="1"/>
    </xf>
    <xf numFmtId="9" fontId="8" fillId="5" borderId="7" xfId="3" applyNumberFormat="1" applyFont="1" applyFill="1" applyBorder="1" applyAlignment="1">
      <alignment vertical="center" wrapText="1"/>
    </xf>
    <xf numFmtId="9" fontId="8" fillId="5" borderId="27" xfId="3" applyNumberFormat="1" applyFont="1" applyFill="1" applyBorder="1" applyAlignment="1">
      <alignment vertical="center" wrapText="1"/>
    </xf>
    <xf numFmtId="9" fontId="8" fillId="5" borderId="10" xfId="3" applyNumberFormat="1" applyFont="1" applyFill="1" applyBorder="1" applyAlignment="1">
      <alignment vertical="center" wrapText="1"/>
    </xf>
    <xf numFmtId="9" fontId="8" fillId="6" borderId="2" xfId="3" applyNumberFormat="1" applyFont="1" applyFill="1" applyBorder="1" applyAlignment="1">
      <alignment vertical="center" wrapText="1"/>
    </xf>
    <xf numFmtId="9" fontId="8" fillId="6" borderId="9" xfId="3" applyNumberFormat="1" applyFont="1" applyFill="1" applyBorder="1" applyAlignment="1">
      <alignment vertical="center" wrapText="1"/>
    </xf>
    <xf numFmtId="9" fontId="8" fillId="6" borderId="3" xfId="3" applyNumberFormat="1" applyFont="1" applyFill="1" applyBorder="1" applyAlignment="1">
      <alignment vertical="center" wrapText="1"/>
    </xf>
    <xf numFmtId="9" fontId="8" fillId="6" borderId="7" xfId="3" applyNumberFormat="1" applyFont="1" applyFill="1" applyBorder="1" applyAlignment="1">
      <alignment vertical="center" wrapText="1"/>
    </xf>
    <xf numFmtId="9" fontId="8" fillId="6" borderId="27" xfId="3" applyNumberFormat="1" applyFont="1" applyFill="1" applyBorder="1" applyAlignment="1">
      <alignment vertical="center" wrapText="1"/>
    </xf>
    <xf numFmtId="9" fontId="8" fillId="6" borderId="10" xfId="3" applyNumberFormat="1" applyFont="1" applyFill="1" applyBorder="1" applyAlignment="1">
      <alignment vertical="center" wrapText="1"/>
    </xf>
    <xf numFmtId="9" fontId="8" fillId="0" borderId="7" xfId="3" applyNumberFormat="1" applyFont="1" applyFill="1" applyBorder="1" applyAlignment="1">
      <alignment vertical="center" wrapText="1"/>
    </xf>
    <xf numFmtId="9" fontId="8" fillId="0" borderId="27" xfId="3" applyNumberFormat="1" applyFont="1" applyFill="1" applyBorder="1" applyAlignment="1">
      <alignment vertical="center" wrapText="1"/>
    </xf>
    <xf numFmtId="9" fontId="8" fillId="0" borderId="10" xfId="3" applyNumberFormat="1" applyFont="1" applyFill="1" applyBorder="1" applyAlignment="1">
      <alignment vertical="center" wrapText="1"/>
    </xf>
    <xf numFmtId="9" fontId="8" fillId="0" borderId="0" xfId="3" applyNumberFormat="1" applyFont="1" applyFill="1" applyBorder="1" applyAlignment="1">
      <alignment vertical="center" wrapText="1"/>
    </xf>
    <xf numFmtId="9" fontId="8" fillId="0" borderId="8" xfId="3" applyNumberFormat="1" applyFont="1" applyFill="1" applyBorder="1" applyAlignment="1">
      <alignment vertical="center" wrapText="1"/>
    </xf>
    <xf numFmtId="9" fontId="8" fillId="0" borderId="28" xfId="3" applyNumberFormat="1" applyFont="1" applyFill="1" applyBorder="1" applyAlignment="1">
      <alignment vertical="center" wrapText="1"/>
    </xf>
    <xf numFmtId="9" fontId="8" fillId="0" borderId="11" xfId="3" applyNumberFormat="1" applyFont="1" applyFill="1" applyBorder="1" applyAlignment="1">
      <alignment vertical="center" wrapText="1"/>
    </xf>
    <xf numFmtId="9" fontId="8" fillId="0" borderId="30" xfId="3" applyNumberFormat="1" applyFont="1" applyFill="1" applyBorder="1" applyAlignment="1">
      <alignment vertical="center" wrapText="1"/>
    </xf>
    <xf numFmtId="9" fontId="8" fillId="6" borderId="9" xfId="3" applyNumberFormat="1" applyFont="1" applyFill="1" applyBorder="1" applyAlignment="1">
      <alignment vertical="center"/>
    </xf>
    <xf numFmtId="9" fontId="8" fillId="0" borderId="29" xfId="3" applyNumberFormat="1" applyFont="1" applyFill="1" applyBorder="1" applyAlignment="1">
      <alignment vertical="center" wrapText="1"/>
    </xf>
    <xf numFmtId="9" fontId="5" fillId="6" borderId="9" xfId="3" applyNumberFormat="1" applyFont="1" applyFill="1" applyBorder="1" applyAlignment="1">
      <alignment vertical="center" wrapText="1"/>
    </xf>
    <xf numFmtId="9" fontId="5" fillId="6" borderId="9" xfId="0" applyNumberFormat="1" applyFont="1" applyFill="1" applyBorder="1" applyAlignment="1">
      <alignment horizontal="right" vertical="center" wrapText="1"/>
    </xf>
    <xf numFmtId="9" fontId="5" fillId="5" borderId="9" xfId="3" applyNumberFormat="1" applyFont="1" applyFill="1" applyBorder="1" applyAlignment="1">
      <alignment vertical="center" wrapText="1"/>
    </xf>
    <xf numFmtId="9" fontId="8" fillId="0" borderId="0" xfId="3" applyNumberFormat="1" applyFont="1" applyFill="1" applyBorder="1" applyAlignment="1">
      <alignment horizontal="center" vertical="center" wrapText="1"/>
    </xf>
    <xf numFmtId="9" fontId="8" fillId="5" borderId="2" xfId="3" applyNumberFormat="1" applyFont="1" applyFill="1" applyBorder="1" applyAlignment="1">
      <alignment vertical="center" wrapText="1"/>
    </xf>
    <xf numFmtId="9" fontId="8" fillId="5" borderId="9" xfId="3" applyNumberFormat="1" applyFont="1" applyFill="1" applyBorder="1" applyAlignment="1">
      <alignment vertical="center" wrapText="1"/>
    </xf>
    <xf numFmtId="9" fontId="8" fillId="5" borderId="3" xfId="3" applyNumberFormat="1" applyFont="1" applyFill="1" applyBorder="1" applyAlignment="1">
      <alignment vertical="center" wrapText="1"/>
    </xf>
    <xf numFmtId="9" fontId="8" fillId="0" borderId="2" xfId="3" applyNumberFormat="1" applyFont="1" applyFill="1" applyBorder="1" applyAlignment="1">
      <alignment vertical="center" wrapText="1"/>
    </xf>
    <xf numFmtId="9" fontId="8" fillId="0" borderId="9" xfId="3" applyNumberFormat="1" applyFont="1" applyFill="1" applyBorder="1" applyAlignment="1">
      <alignment vertical="center" wrapText="1"/>
    </xf>
    <xf numFmtId="9" fontId="8" fillId="0" borderId="3" xfId="3" applyNumberFormat="1" applyFont="1" applyFill="1" applyBorder="1" applyAlignment="1">
      <alignment vertical="center" wrapText="1"/>
    </xf>
    <xf numFmtId="9" fontId="7" fillId="0" borderId="7" xfId="3" applyNumberFormat="1" applyFont="1" applyFill="1" applyBorder="1" applyAlignment="1">
      <alignment vertical="center" wrapText="1"/>
    </xf>
    <xf numFmtId="9" fontId="7" fillId="0" borderId="27" xfId="3" applyNumberFormat="1" applyFont="1" applyFill="1" applyBorder="1" applyAlignment="1">
      <alignment vertical="center" wrapText="1"/>
    </xf>
    <xf numFmtId="9" fontId="7" fillId="5" borderId="9" xfId="3" applyNumberFormat="1" applyFont="1" applyFill="1" applyBorder="1" applyAlignment="1">
      <alignment vertical="center"/>
    </xf>
    <xf numFmtId="9" fontId="7" fillId="6" borderId="9" xfId="3" applyNumberFormat="1" applyFont="1" applyFill="1" applyBorder="1" applyAlignment="1">
      <alignment vertical="center"/>
    </xf>
    <xf numFmtId="9" fontId="8" fillId="4" borderId="7" xfId="3" applyNumberFormat="1" applyFont="1" applyFill="1" applyBorder="1" applyAlignment="1">
      <alignment vertical="center" wrapText="1"/>
    </xf>
    <xf numFmtId="9" fontId="8" fillId="4" borderId="27" xfId="3" applyNumberFormat="1" applyFont="1" applyFill="1" applyBorder="1" applyAlignment="1">
      <alignment vertical="center" wrapText="1"/>
    </xf>
    <xf numFmtId="9" fontId="8" fillId="4" borderId="10" xfId="3" applyNumberFormat="1" applyFont="1" applyFill="1" applyBorder="1" applyAlignment="1">
      <alignment vertical="center" wrapText="1"/>
    </xf>
    <xf numFmtId="9" fontId="7" fillId="5" borderId="7" xfId="0" applyNumberFormat="1" applyFont="1" applyFill="1" applyBorder="1" applyAlignment="1">
      <alignment vertical="center"/>
    </xf>
    <xf numFmtId="9" fontId="7" fillId="5" borderId="27" xfId="3" applyNumberFormat="1" applyFont="1" applyFill="1" applyBorder="1" applyAlignment="1">
      <alignment vertical="center"/>
    </xf>
    <xf numFmtId="9" fontId="7" fillId="0" borderId="0" xfId="3" applyNumberFormat="1" applyFont="1" applyFill="1" applyBorder="1" applyAlignment="1">
      <alignment vertical="center" wrapText="1"/>
    </xf>
    <xf numFmtId="9" fontId="8" fillId="0" borderId="30" xfId="3" applyNumberFormat="1" applyFont="1" applyFill="1" applyBorder="1" applyAlignment="1">
      <alignment horizontal="center" vertical="center" wrapText="1"/>
    </xf>
    <xf numFmtId="9" fontId="8" fillId="0" borderId="0" xfId="3" applyNumberFormat="1" applyFont="1"/>
    <xf numFmtId="0" fontId="3" fillId="0" borderId="1" xfId="4" applyFont="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4" fontId="5" fillId="0" borderId="4"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9" fontId="5" fillId="0" borderId="1" xfId="3"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9" fontId="8" fillId="3" borderId="1" xfId="3" applyFont="1" applyFill="1" applyBorder="1" applyAlignment="1">
      <alignment horizontal="center" vertical="center"/>
    </xf>
    <xf numFmtId="0" fontId="8" fillId="3" borderId="1" xfId="0" applyFont="1" applyFill="1" applyBorder="1" applyAlignment="1">
      <alignment horizontal="center" vertical="center" wrapText="1"/>
    </xf>
    <xf numFmtId="14" fontId="8" fillId="0" borderId="4" xfId="3" applyNumberFormat="1" applyFont="1" applyFill="1" applyBorder="1" applyAlignment="1">
      <alignment horizontal="center" vertical="center" wrapText="1"/>
    </xf>
    <xf numFmtId="14" fontId="8" fillId="0" borderId="6" xfId="3" applyNumberFormat="1" applyFont="1" applyFill="1" applyBorder="1" applyAlignment="1">
      <alignment horizontal="center" vertical="center" wrapText="1"/>
    </xf>
    <xf numFmtId="14" fontId="8" fillId="0" borderId="5" xfId="3"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14" fontId="8" fillId="0" borderId="4" xfId="3" applyNumberFormat="1" applyFont="1" applyBorder="1" applyAlignment="1">
      <alignment horizontal="center" vertical="center"/>
    </xf>
    <xf numFmtId="14" fontId="8" fillId="0" borderId="5" xfId="3" applyNumberFormat="1" applyFont="1" applyBorder="1" applyAlignment="1">
      <alignment horizontal="center" vertical="center"/>
    </xf>
    <xf numFmtId="14" fontId="8" fillId="3" borderId="4" xfId="3" applyNumberFormat="1" applyFont="1" applyFill="1" applyBorder="1" applyAlignment="1">
      <alignment horizontal="center" vertical="center"/>
    </xf>
    <xf numFmtId="14" fontId="8" fillId="3" borderId="5" xfId="3" applyNumberFormat="1" applyFont="1" applyFill="1" applyBorder="1" applyAlignment="1">
      <alignment horizontal="center" vertical="center"/>
    </xf>
    <xf numFmtId="0" fontId="8" fillId="3" borderId="1"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6" fillId="2" borderId="2" xfId="0" applyFont="1" applyFill="1" applyBorder="1" applyAlignment="1">
      <alignment horizontal="left" vertical="center"/>
    </xf>
    <xf numFmtId="0" fontId="6" fillId="2" borderId="9" xfId="0" applyFont="1" applyFill="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67" fontId="8" fillId="0" borderId="1" xfId="2" applyNumberFormat="1" applyFont="1" applyBorder="1" applyAlignment="1">
      <alignment horizontal="center" vertical="center"/>
    </xf>
    <xf numFmtId="167" fontId="8" fillId="3" borderId="4" xfId="1" applyNumberFormat="1" applyFont="1" applyFill="1" applyBorder="1" applyAlignment="1">
      <alignment horizontal="center" vertical="center" wrapText="1"/>
    </xf>
    <xf numFmtId="167" fontId="8" fillId="3" borderId="6" xfId="1" applyNumberFormat="1" applyFont="1" applyFill="1" applyBorder="1" applyAlignment="1">
      <alignment horizontal="center" vertical="center" wrapText="1"/>
    </xf>
    <xf numFmtId="167" fontId="8" fillId="3" borderId="5" xfId="1" applyNumberFormat="1" applyFont="1" applyFill="1" applyBorder="1" applyAlignment="1">
      <alignment horizontal="center" vertical="center" wrapText="1"/>
    </xf>
    <xf numFmtId="9" fontId="8" fillId="0" borderId="1" xfId="3" applyFont="1" applyBorder="1" applyAlignment="1">
      <alignment horizontal="center" vertical="center"/>
    </xf>
    <xf numFmtId="9" fontId="8" fillId="0" borderId="4" xfId="3" applyFont="1" applyBorder="1" applyAlignment="1">
      <alignment horizontal="center" vertical="center"/>
    </xf>
    <xf numFmtId="9" fontId="8" fillId="0" borderId="5" xfId="3" applyFont="1" applyBorder="1" applyAlignment="1">
      <alignment horizontal="center" vertical="center"/>
    </xf>
    <xf numFmtId="167" fontId="8" fillId="0" borderId="1" xfId="0" applyNumberFormat="1" applyFont="1" applyBorder="1" applyAlignment="1">
      <alignment horizontal="center" vertical="center" wrapText="1"/>
    </xf>
    <xf numFmtId="167" fontId="8" fillId="0" borderId="1" xfId="1" applyNumberFormat="1" applyFont="1" applyBorder="1" applyAlignment="1">
      <alignment horizontal="center" vertical="center" wrapText="1"/>
    </xf>
    <xf numFmtId="9" fontId="8" fillId="0" borderId="1" xfId="3" applyFont="1" applyBorder="1" applyAlignment="1">
      <alignment horizontal="center" vertical="center" wrapText="1"/>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5" xfId="0" applyFont="1" applyFill="1" applyBorder="1" applyAlignment="1">
      <alignment horizontal="center" vertical="center"/>
    </xf>
    <xf numFmtId="167" fontId="7" fillId="3" borderId="1" xfId="1" applyNumberFormat="1" applyFont="1" applyFill="1" applyBorder="1" applyAlignment="1">
      <alignment horizontal="center" vertical="center" wrapText="1"/>
    </xf>
    <xf numFmtId="167" fontId="8" fillId="0" borderId="4" xfId="1" applyNumberFormat="1" applyFont="1" applyBorder="1" applyAlignment="1">
      <alignment horizontal="center" vertical="center"/>
    </xf>
    <xf numFmtId="167" fontId="8" fillId="0" borderId="6" xfId="1" applyNumberFormat="1" applyFont="1" applyBorder="1" applyAlignment="1">
      <alignment horizontal="center" vertical="center"/>
    </xf>
    <xf numFmtId="167" fontId="8" fillId="0" borderId="5" xfId="1" applyNumberFormat="1" applyFont="1" applyBorder="1" applyAlignment="1">
      <alignment horizontal="center" vertical="center"/>
    </xf>
    <xf numFmtId="0" fontId="8" fillId="0" borderId="1" xfId="0" applyFont="1" applyBorder="1" applyAlignment="1">
      <alignment horizontal="center"/>
    </xf>
    <xf numFmtId="0" fontId="5" fillId="3" borderId="1" xfId="0" applyFont="1" applyFill="1" applyBorder="1" applyAlignment="1">
      <alignment horizontal="center" vertical="center" wrapText="1"/>
    </xf>
    <xf numFmtId="9" fontId="8" fillId="3" borderId="4" xfId="3" applyFont="1" applyFill="1" applyBorder="1" applyAlignment="1">
      <alignment horizontal="center" vertical="center" wrapText="1"/>
    </xf>
    <xf numFmtId="9" fontId="8" fillId="3" borderId="6" xfId="3" applyFont="1" applyFill="1" applyBorder="1" applyAlignment="1">
      <alignment horizontal="center" vertical="center" wrapText="1"/>
    </xf>
    <xf numFmtId="9" fontId="8" fillId="3" borderId="5" xfId="3" applyFont="1" applyFill="1" applyBorder="1" applyAlignment="1">
      <alignment horizontal="center" vertical="center" wrapText="1"/>
    </xf>
    <xf numFmtId="9" fontId="5" fillId="3" borderId="1" xfId="3" applyFont="1" applyFill="1" applyBorder="1" applyAlignment="1">
      <alignment horizontal="center" vertical="center" wrapText="1"/>
    </xf>
    <xf numFmtId="167" fontId="8" fillId="0" borderId="4" xfId="1" applyNumberFormat="1" applyFont="1" applyBorder="1" applyAlignment="1">
      <alignment horizontal="center" vertical="center" wrapText="1"/>
    </xf>
    <xf numFmtId="167" fontId="8" fillId="0" borderId="6" xfId="1" applyNumberFormat="1" applyFont="1" applyBorder="1" applyAlignment="1">
      <alignment horizontal="center" vertical="center" wrapText="1"/>
    </xf>
    <xf numFmtId="167" fontId="8" fillId="0" borderId="5" xfId="1" applyNumberFormat="1" applyFont="1" applyBorder="1" applyAlignment="1">
      <alignment horizontal="center" vertical="center" wrapText="1"/>
    </xf>
    <xf numFmtId="9" fontId="8" fillId="3" borderId="4" xfId="3" applyFont="1" applyFill="1" applyBorder="1" applyAlignment="1">
      <alignment horizontal="center" vertical="center"/>
    </xf>
    <xf numFmtId="9" fontId="8" fillId="3" borderId="6" xfId="3" applyFont="1" applyFill="1" applyBorder="1" applyAlignment="1">
      <alignment horizontal="center" vertical="center"/>
    </xf>
    <xf numFmtId="9" fontId="8" fillId="3" borderId="5" xfId="3" applyFont="1" applyFill="1" applyBorder="1" applyAlignment="1">
      <alignment horizontal="center" vertical="center"/>
    </xf>
    <xf numFmtId="0" fontId="8" fillId="2" borderId="2" xfId="0" applyFont="1" applyFill="1" applyBorder="1" applyAlignment="1">
      <alignment horizontal="left" vertical="center"/>
    </xf>
    <xf numFmtId="0" fontId="8" fillId="2" borderId="9" xfId="0" applyFont="1" applyFill="1" applyBorder="1" applyAlignment="1">
      <alignment horizontal="left" vertical="center"/>
    </xf>
    <xf numFmtId="167" fontId="8" fillId="0" borderId="1" xfId="2" applyNumberFormat="1" applyFont="1" applyFill="1" applyBorder="1" applyAlignment="1">
      <alignment horizontal="center" vertical="center"/>
    </xf>
    <xf numFmtId="167" fontId="8" fillId="0" borderId="1" xfId="1" applyNumberFormat="1" applyFont="1" applyFill="1" applyBorder="1" applyAlignment="1">
      <alignment horizontal="center" vertical="center" wrapText="1"/>
    </xf>
    <xf numFmtId="9" fontId="8" fillId="0" borderId="1" xfId="3" applyFont="1" applyFill="1" applyBorder="1" applyAlignment="1">
      <alignment horizontal="center" vertical="center"/>
    </xf>
    <xf numFmtId="167" fontId="8" fillId="0" borderId="4" xfId="1" applyNumberFormat="1" applyFont="1" applyFill="1" applyBorder="1" applyAlignment="1">
      <alignment horizontal="center" vertical="center" wrapText="1"/>
    </xf>
    <xf numFmtId="167" fontId="8" fillId="0" borderId="6" xfId="1" applyNumberFormat="1" applyFont="1" applyFill="1" applyBorder="1" applyAlignment="1">
      <alignment horizontal="center" vertical="center" wrapText="1"/>
    </xf>
    <xf numFmtId="167" fontId="8" fillId="0" borderId="5" xfId="1" applyNumberFormat="1" applyFont="1" applyFill="1" applyBorder="1" applyAlignment="1">
      <alignment horizontal="center" vertical="center" wrapText="1"/>
    </xf>
    <xf numFmtId="167" fontId="8" fillId="3" borderId="1" xfId="0" applyNumberFormat="1" applyFont="1" applyFill="1" applyBorder="1" applyAlignment="1">
      <alignment horizontal="center" vertical="center" wrapText="1"/>
    </xf>
    <xf numFmtId="9" fontId="8" fillId="0" borderId="4" xfId="3" applyFont="1" applyBorder="1" applyAlignment="1">
      <alignment horizontal="center" vertical="center" wrapText="1"/>
    </xf>
    <xf numFmtId="9" fontId="8" fillId="0" borderId="5" xfId="3" applyFont="1" applyBorder="1" applyAlignment="1">
      <alignment horizontal="center" vertical="center" wrapText="1"/>
    </xf>
    <xf numFmtId="0" fontId="8" fillId="0" borderId="6" xfId="0" applyFont="1" applyBorder="1" applyAlignment="1">
      <alignment horizontal="center" vertical="center" wrapText="1"/>
    </xf>
    <xf numFmtId="14" fontId="8" fillId="0" borderId="4" xfId="0" applyNumberFormat="1" applyFont="1" applyBorder="1" applyAlignment="1">
      <alignment horizontal="center" vertical="center"/>
    </xf>
    <xf numFmtId="14" fontId="8" fillId="0" borderId="5" xfId="0" applyNumberFormat="1" applyFont="1" applyBorder="1" applyAlignment="1">
      <alignment horizontal="center" vertical="center"/>
    </xf>
    <xf numFmtId="0" fontId="9" fillId="9" borderId="2" xfId="0" applyFont="1" applyFill="1" applyBorder="1" applyAlignment="1">
      <alignment horizontal="center"/>
    </xf>
    <xf numFmtId="0" fontId="9" fillId="9" borderId="9" xfId="0" applyFont="1" applyFill="1" applyBorder="1" applyAlignment="1">
      <alignment horizontal="center"/>
    </xf>
    <xf numFmtId="0" fontId="9" fillId="9" borderId="3" xfId="0" applyFont="1" applyFill="1" applyBorder="1" applyAlignment="1">
      <alignment horizontal="center"/>
    </xf>
    <xf numFmtId="0" fontId="3" fillId="2" borderId="1" xfId="0" applyFont="1" applyFill="1" applyBorder="1" applyAlignment="1">
      <alignment horizontal="center" vertical="center"/>
    </xf>
    <xf numFmtId="167" fontId="8" fillId="3" borderId="4" xfId="0" applyNumberFormat="1" applyFont="1" applyFill="1" applyBorder="1" applyAlignment="1">
      <alignment horizontal="center" vertical="center" wrapText="1"/>
    </xf>
    <xf numFmtId="167" fontId="8" fillId="3" borderId="6" xfId="0" applyNumberFormat="1" applyFont="1" applyFill="1" applyBorder="1" applyAlignment="1">
      <alignment horizontal="center" vertical="center" wrapText="1"/>
    </xf>
    <xf numFmtId="167" fontId="8" fillId="3" borderId="5" xfId="0" applyNumberFormat="1" applyFont="1" applyFill="1" applyBorder="1" applyAlignment="1">
      <alignment horizontal="center" vertical="center" wrapText="1"/>
    </xf>
    <xf numFmtId="167" fontId="8" fillId="0" borderId="4" xfId="0" applyNumberFormat="1" applyFont="1" applyBorder="1" applyAlignment="1">
      <alignment horizontal="center" vertical="center" wrapText="1"/>
    </xf>
    <xf numFmtId="167" fontId="8" fillId="0" borderId="6" xfId="0" applyNumberFormat="1" applyFont="1" applyBorder="1" applyAlignment="1">
      <alignment horizontal="center" vertical="center" wrapText="1"/>
    </xf>
    <xf numFmtId="167" fontId="8" fillId="0" borderId="5" xfId="0" applyNumberFormat="1" applyFont="1" applyBorder="1" applyAlignment="1">
      <alignment horizontal="center" vertical="center" wrapText="1"/>
    </xf>
    <xf numFmtId="167" fontId="8" fillId="3" borderId="1" xfId="2" applyNumberFormat="1" applyFont="1" applyFill="1" applyBorder="1" applyAlignment="1">
      <alignment horizontal="center" vertical="center"/>
    </xf>
    <xf numFmtId="9" fontId="8" fillId="3" borderId="1" xfId="3" applyFont="1" applyFill="1" applyBorder="1" applyAlignment="1">
      <alignment horizontal="center" vertical="center" wrapText="1"/>
    </xf>
    <xf numFmtId="14" fontId="8" fillId="3" borderId="4" xfId="3"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xf>
    <xf numFmtId="9" fontId="8" fillId="3" borderId="1"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5" fillId="0" borderId="1" xfId="0" applyFont="1" applyBorder="1" applyAlignment="1">
      <alignment horizontal="center" vertical="center"/>
    </xf>
    <xf numFmtId="10" fontId="8" fillId="3" borderId="1" xfId="3" applyNumberFormat="1" applyFont="1" applyFill="1" applyBorder="1" applyAlignment="1">
      <alignment horizontal="center" vertical="center"/>
    </xf>
    <xf numFmtId="14" fontId="5" fillId="0" borderId="4" xfId="3" applyNumberFormat="1" applyFont="1" applyBorder="1" applyAlignment="1">
      <alignment horizontal="center" vertical="center" wrapText="1"/>
    </xf>
    <xf numFmtId="14" fontId="5" fillId="0" borderId="5" xfId="3" applyNumberFormat="1" applyFont="1" applyBorder="1" applyAlignment="1">
      <alignment horizontal="center" vertical="center" wrapText="1"/>
    </xf>
    <xf numFmtId="9" fontId="5" fillId="0" borderId="2" xfId="3" applyFont="1" applyBorder="1" applyAlignment="1">
      <alignment horizontal="center" vertical="center" wrapText="1"/>
    </xf>
    <xf numFmtId="9" fontId="5" fillId="0" borderId="3" xfId="3" applyFont="1" applyBorder="1" applyAlignment="1">
      <alignment horizontal="center" vertical="center" wrapText="1"/>
    </xf>
    <xf numFmtId="9" fontId="5" fillId="0" borderId="4" xfId="3" applyFont="1" applyBorder="1" applyAlignment="1">
      <alignment horizontal="center" vertical="center" wrapText="1"/>
    </xf>
    <xf numFmtId="9" fontId="5" fillId="0" borderId="5" xfId="3" applyFont="1" applyBorder="1" applyAlignment="1">
      <alignment horizontal="center" vertical="center" wrapText="1"/>
    </xf>
    <xf numFmtId="167" fontId="8" fillId="0" borderId="1" xfId="0" applyNumberFormat="1" applyFont="1" applyBorder="1" applyAlignment="1">
      <alignment horizontal="center" vertical="center"/>
    </xf>
    <xf numFmtId="0" fontId="6" fillId="2" borderId="2" xfId="0" applyFont="1" applyFill="1" applyBorder="1" applyAlignment="1">
      <alignment vertical="center"/>
    </xf>
    <xf numFmtId="0" fontId="6" fillId="2" borderId="9" xfId="0" applyFont="1" applyFill="1" applyBorder="1" applyAlignment="1">
      <alignment vertical="center"/>
    </xf>
    <xf numFmtId="167" fontId="8" fillId="0" borderId="4" xfId="2" applyNumberFormat="1" applyFont="1" applyFill="1" applyBorder="1" applyAlignment="1">
      <alignment horizontal="center" vertical="center"/>
    </xf>
    <xf numFmtId="167" fontId="8" fillId="0" borderId="6" xfId="2" applyNumberFormat="1" applyFont="1" applyFill="1" applyBorder="1" applyAlignment="1">
      <alignment horizontal="center" vertical="center"/>
    </xf>
    <xf numFmtId="167" fontId="8" fillId="0" borderId="5" xfId="2" applyNumberFormat="1" applyFont="1" applyFill="1" applyBorder="1" applyAlignment="1">
      <alignment horizontal="center" vertical="center"/>
    </xf>
    <xf numFmtId="168" fontId="8" fillId="3" borderId="1" xfId="3" applyNumberFormat="1" applyFont="1" applyFill="1" applyBorder="1" applyAlignment="1">
      <alignment horizontal="center" vertical="center"/>
    </xf>
    <xf numFmtId="0" fontId="9" fillId="6" borderId="7" xfId="0" applyFont="1" applyFill="1" applyBorder="1" applyAlignment="1">
      <alignment horizontal="left" vertical="center"/>
    </xf>
    <xf numFmtId="0" fontId="9" fillId="6" borderId="27" xfId="0" applyFont="1" applyFill="1" applyBorder="1" applyAlignment="1">
      <alignment horizontal="left" vertical="center"/>
    </xf>
    <xf numFmtId="0" fontId="9" fillId="6" borderId="10" xfId="0" applyFont="1" applyFill="1" applyBorder="1" applyAlignment="1">
      <alignment horizontal="left" vertical="center"/>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8" fillId="0" borderId="17" xfId="0" applyFont="1" applyBorder="1" applyAlignment="1">
      <alignment horizontal="center" vertical="top" wrapText="1"/>
    </xf>
    <xf numFmtId="0" fontId="8" fillId="0" borderId="18" xfId="0" applyFont="1" applyBorder="1" applyAlignment="1">
      <alignment horizontal="center" vertical="top" wrapText="1"/>
    </xf>
    <xf numFmtId="0" fontId="8" fillId="0" borderId="19" xfId="0" applyFont="1" applyBorder="1" applyAlignment="1">
      <alignment horizontal="center" vertical="top" wrapText="1"/>
    </xf>
    <xf numFmtId="0" fontId="8" fillId="0" borderId="20" xfId="0" applyFont="1" applyBorder="1" applyAlignment="1">
      <alignment horizontal="center" vertical="top" wrapText="1"/>
    </xf>
    <xf numFmtId="0" fontId="8" fillId="0" borderId="21" xfId="0" applyFont="1" applyBorder="1" applyAlignment="1">
      <alignment horizontal="center" vertical="top" wrapText="1"/>
    </xf>
    <xf numFmtId="0" fontId="8" fillId="0" borderId="22" xfId="0" applyFont="1" applyBorder="1" applyAlignment="1">
      <alignment horizontal="center" vertical="top" wrapText="1"/>
    </xf>
    <xf numFmtId="0" fontId="8" fillId="0" borderId="23" xfId="0" applyFont="1" applyBorder="1" applyAlignment="1">
      <alignment horizontal="center" vertical="top" wrapText="1"/>
    </xf>
    <xf numFmtId="0" fontId="8" fillId="0" borderId="24" xfId="0" applyFont="1" applyBorder="1" applyAlignment="1">
      <alignment horizontal="center" vertical="top" wrapText="1"/>
    </xf>
    <xf numFmtId="0" fontId="8" fillId="0" borderId="25" xfId="0" applyFont="1" applyBorder="1" applyAlignment="1">
      <alignment horizontal="center" vertical="top" wrapText="1"/>
    </xf>
    <xf numFmtId="0" fontId="8" fillId="0" borderId="26" xfId="0" applyFont="1" applyBorder="1" applyAlignment="1">
      <alignment horizontal="center" vertical="top" wrapText="1"/>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1" xfId="0" applyFont="1" applyBorder="1" applyAlignment="1">
      <alignment horizontal="center" vertical="center" wrapText="1"/>
    </xf>
    <xf numFmtId="9" fontId="8" fillId="0" borderId="1" xfId="3" applyNumberFormat="1" applyFont="1" applyFill="1" applyBorder="1" applyAlignment="1">
      <alignment horizontal="center" vertical="center" wrapText="1"/>
    </xf>
    <xf numFmtId="9" fontId="8" fillId="0" borderId="2" xfId="3"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0" fontId="8" fillId="4" borderId="9" xfId="0" applyFont="1" applyFill="1" applyBorder="1" applyAlignment="1">
      <alignment horizontal="left" vertical="center"/>
    </xf>
    <xf numFmtId="0" fontId="8" fillId="4" borderId="3" xfId="0" applyFont="1" applyFill="1" applyBorder="1" applyAlignment="1">
      <alignment horizontal="left" vertical="center"/>
    </xf>
    <xf numFmtId="0" fontId="9" fillId="5" borderId="2" xfId="0" applyFont="1" applyFill="1" applyBorder="1" applyAlignment="1">
      <alignment horizontal="left" vertical="center"/>
    </xf>
    <xf numFmtId="0" fontId="9" fillId="5" borderId="9" xfId="0" applyFont="1" applyFill="1" applyBorder="1" applyAlignment="1">
      <alignment horizontal="left" vertical="center"/>
    </xf>
    <xf numFmtId="0" fontId="9" fillId="5" borderId="3" xfId="0" applyFont="1" applyFill="1" applyBorder="1" applyAlignment="1">
      <alignment horizontal="left" vertical="center"/>
    </xf>
    <xf numFmtId="0" fontId="9" fillId="6" borderId="2" xfId="0" applyFont="1" applyFill="1" applyBorder="1" applyAlignment="1">
      <alignment horizontal="left" vertical="center"/>
    </xf>
    <xf numFmtId="0" fontId="9" fillId="6" borderId="9" xfId="0" applyFont="1" applyFill="1" applyBorder="1" applyAlignment="1">
      <alignment horizontal="left" vertical="center"/>
    </xf>
    <xf numFmtId="0" fontId="9" fillId="6" borderId="3" xfId="0" applyFont="1" applyFill="1" applyBorder="1" applyAlignment="1">
      <alignment horizontal="left" vertical="center"/>
    </xf>
    <xf numFmtId="0" fontId="9" fillId="6" borderId="1" xfId="0" applyFont="1" applyFill="1" applyBorder="1" applyAlignment="1">
      <alignment horizontal="left" vertical="center"/>
    </xf>
    <xf numFmtId="0" fontId="3" fillId="4" borderId="2"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7"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27"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9"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6" borderId="3" xfId="0" applyFont="1" applyFill="1" applyBorder="1" applyAlignment="1">
      <alignment horizontal="left" vertical="center" wrapText="1"/>
    </xf>
    <xf numFmtId="0" fontId="6" fillId="6" borderId="2" xfId="0" applyFont="1" applyFill="1" applyBorder="1" applyAlignment="1">
      <alignment horizontal="left" vertical="center"/>
    </xf>
    <xf numFmtId="0" fontId="6" fillId="6" borderId="9" xfId="0" applyFont="1" applyFill="1" applyBorder="1" applyAlignment="1">
      <alignment horizontal="left" vertical="center"/>
    </xf>
    <xf numFmtId="9" fontId="8" fillId="0" borderId="9" xfId="3" applyNumberFormat="1" applyFont="1" applyFill="1" applyBorder="1" applyAlignment="1">
      <alignment horizontal="center" vertical="center" wrapText="1"/>
    </xf>
    <xf numFmtId="9" fontId="8" fillId="0" borderId="3" xfId="3" applyNumberFormat="1" applyFont="1" applyFill="1" applyBorder="1" applyAlignment="1">
      <alignment horizontal="center" vertical="center" wrapText="1"/>
    </xf>
    <xf numFmtId="0" fontId="9" fillId="4" borderId="9" xfId="0" applyFont="1" applyFill="1" applyBorder="1" applyAlignment="1">
      <alignment horizontal="left" vertical="center" wrapText="1"/>
    </xf>
    <xf numFmtId="0" fontId="9" fillId="4" borderId="3" xfId="0" applyFont="1" applyFill="1" applyBorder="1" applyAlignment="1">
      <alignment horizontal="left" vertical="center" wrapText="1"/>
    </xf>
    <xf numFmtId="0" fontId="6" fillId="5" borderId="2" xfId="0" applyFont="1" applyFill="1" applyBorder="1" applyAlignment="1">
      <alignment horizontal="left" vertical="center"/>
    </xf>
    <xf numFmtId="0" fontId="6" fillId="5" borderId="9" xfId="0" applyFont="1" applyFill="1" applyBorder="1" applyAlignment="1">
      <alignment horizontal="left" vertical="center"/>
    </xf>
    <xf numFmtId="0" fontId="6" fillId="5" borderId="3" xfId="0" applyFont="1" applyFill="1" applyBorder="1" applyAlignment="1">
      <alignment horizontal="left" vertical="center"/>
    </xf>
    <xf numFmtId="0" fontId="6" fillId="6" borderId="1" xfId="0" applyFont="1" applyFill="1" applyBorder="1" applyAlignment="1">
      <alignment horizontal="left" vertical="center"/>
    </xf>
    <xf numFmtId="0" fontId="9" fillId="7" borderId="7" xfId="0" applyFont="1" applyFill="1" applyBorder="1" applyAlignment="1">
      <alignment horizontal="center" vertical="center"/>
    </xf>
    <xf numFmtId="0" fontId="9" fillId="7" borderId="27"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28" xfId="0" applyFont="1" applyFill="1" applyBorder="1" applyAlignment="1">
      <alignment horizontal="center" vertical="center"/>
    </xf>
    <xf numFmtId="0" fontId="9" fillId="7" borderId="11" xfId="0" applyFont="1" applyFill="1" applyBorder="1" applyAlignment="1">
      <alignment horizontal="center" vertical="center"/>
    </xf>
    <xf numFmtId="9" fontId="8" fillId="7" borderId="7" xfId="3" applyNumberFormat="1" applyFont="1" applyFill="1" applyBorder="1" applyAlignment="1">
      <alignment horizontal="right" vertical="center" wrapText="1"/>
    </xf>
    <xf numFmtId="9" fontId="8" fillId="7" borderId="27" xfId="3" applyNumberFormat="1" applyFont="1" applyFill="1" applyBorder="1" applyAlignment="1">
      <alignment horizontal="right" vertical="center" wrapText="1"/>
    </xf>
    <xf numFmtId="9" fontId="8" fillId="7" borderId="10" xfId="3" applyNumberFormat="1" applyFont="1" applyFill="1" applyBorder="1" applyAlignment="1">
      <alignment horizontal="right" vertical="center" wrapText="1"/>
    </xf>
    <xf numFmtId="9" fontId="8" fillId="7" borderId="8" xfId="3" applyNumberFormat="1" applyFont="1" applyFill="1" applyBorder="1" applyAlignment="1">
      <alignment horizontal="right" vertical="center" wrapText="1"/>
    </xf>
    <xf numFmtId="9" fontId="8" fillId="7" borderId="28" xfId="3" applyNumberFormat="1" applyFont="1" applyFill="1" applyBorder="1" applyAlignment="1">
      <alignment horizontal="right" vertical="center" wrapText="1"/>
    </xf>
    <xf numFmtId="9" fontId="8" fillId="7" borderId="11" xfId="3" applyNumberFormat="1" applyFont="1" applyFill="1" applyBorder="1" applyAlignment="1">
      <alignment horizontal="right" vertical="center" wrapText="1"/>
    </xf>
    <xf numFmtId="0" fontId="12" fillId="8" borderId="1" xfId="6" applyFont="1" applyFill="1" applyBorder="1" applyAlignment="1">
      <alignment horizontal="left" vertical="center" wrapText="1"/>
    </xf>
    <xf numFmtId="0" fontId="5" fillId="0" borderId="34" xfId="6" applyFont="1" applyBorder="1" applyAlignment="1">
      <alignment horizontal="center" vertical="center"/>
    </xf>
    <xf numFmtId="0" fontId="12" fillId="0" borderId="35" xfId="6" applyFont="1" applyBorder="1" applyAlignment="1">
      <alignment horizontal="center" vertical="center"/>
    </xf>
    <xf numFmtId="0" fontId="12" fillId="0" borderId="36" xfId="6" applyFont="1" applyBorder="1" applyAlignment="1">
      <alignment horizontal="center" vertical="center"/>
    </xf>
    <xf numFmtId="0" fontId="12" fillId="0" borderId="31" xfId="6" applyFont="1" applyBorder="1" applyAlignment="1">
      <alignment horizontal="center" vertical="center" wrapText="1"/>
    </xf>
    <xf numFmtId="0" fontId="12" fillId="0" borderId="32" xfId="6" applyFont="1" applyBorder="1" applyAlignment="1">
      <alignment horizontal="center" vertical="center" wrapText="1"/>
    </xf>
    <xf numFmtId="0" fontId="12" fillId="0" borderId="33" xfId="6" applyFont="1" applyBorder="1" applyAlignment="1">
      <alignment horizontal="center" vertical="center" wrapText="1"/>
    </xf>
    <xf numFmtId="0" fontId="12" fillId="0" borderId="0" xfId="6" applyFont="1" applyAlignment="1">
      <alignment horizontal="center" vertical="center"/>
    </xf>
    <xf numFmtId="0" fontId="12" fillId="0" borderId="1" xfId="6" applyFont="1" applyBorder="1" applyAlignment="1">
      <alignment horizontal="center" vertical="center" wrapText="1"/>
    </xf>
    <xf numFmtId="0" fontId="12" fillId="5" borderId="1" xfId="6" applyFont="1" applyFill="1" applyBorder="1" applyAlignment="1">
      <alignment horizontal="left" vertical="center"/>
    </xf>
    <xf numFmtId="0" fontId="12" fillId="0" borderId="4" xfId="6" applyFont="1" applyBorder="1" applyAlignment="1">
      <alignment horizontal="center"/>
    </xf>
    <xf numFmtId="0" fontId="12" fillId="0" borderId="6" xfId="6" applyFont="1" applyBorder="1" applyAlignment="1">
      <alignment horizontal="center"/>
    </xf>
    <xf numFmtId="0" fontId="12" fillId="0" borderId="5" xfId="6" applyFont="1" applyBorder="1" applyAlignment="1">
      <alignment horizontal="center"/>
    </xf>
    <xf numFmtId="0" fontId="12" fillId="7" borderId="1" xfId="6" applyFont="1" applyFill="1" applyBorder="1" applyAlignment="1">
      <alignment horizontal="left" vertical="center"/>
    </xf>
    <xf numFmtId="0" fontId="15" fillId="0" borderId="4" xfId="6" applyFont="1" applyBorder="1" applyAlignment="1">
      <alignment horizontal="center" vertical="center"/>
    </xf>
    <xf numFmtId="0" fontId="15" fillId="0" borderId="6" xfId="6" applyFont="1" applyBorder="1" applyAlignment="1">
      <alignment horizontal="center" vertical="center"/>
    </xf>
    <xf numFmtId="0" fontId="15" fillId="0" borderId="5" xfId="6" applyFont="1" applyBorder="1" applyAlignment="1">
      <alignment horizontal="center" vertical="center"/>
    </xf>
    <xf numFmtId="0" fontId="12" fillId="7" borderId="1" xfId="6" applyFont="1" applyFill="1" applyBorder="1" applyAlignment="1">
      <alignment horizontal="left" vertical="center" wrapText="1"/>
    </xf>
    <xf numFmtId="0" fontId="12" fillId="7" borderId="2" xfId="6" applyFont="1" applyFill="1" applyBorder="1" applyAlignment="1">
      <alignment horizontal="left" vertical="center" wrapText="1"/>
    </xf>
    <xf numFmtId="0" fontId="12" fillId="7" borderId="3" xfId="6" applyFont="1" applyFill="1" applyBorder="1" applyAlignment="1">
      <alignment horizontal="left" vertical="center" wrapText="1"/>
    </xf>
    <xf numFmtId="0" fontId="12" fillId="5" borderId="1" xfId="6" applyFont="1" applyFill="1" applyBorder="1" applyAlignment="1">
      <alignment horizontal="left" vertical="center" wrapText="1"/>
    </xf>
    <xf numFmtId="0" fontId="15" fillId="0" borderId="4" xfId="6" applyFont="1" applyBorder="1" applyAlignment="1">
      <alignment horizontal="center" vertical="center" wrapText="1"/>
    </xf>
    <xf numFmtId="0" fontId="15" fillId="0" borderId="6" xfId="6" applyFont="1" applyBorder="1" applyAlignment="1">
      <alignment horizontal="center" vertical="center" wrapText="1"/>
    </xf>
    <xf numFmtId="0" fontId="15" fillId="0" borderId="5" xfId="6" applyFont="1" applyBorder="1" applyAlignment="1">
      <alignment horizontal="center" vertical="center" wrapText="1"/>
    </xf>
    <xf numFmtId="0" fontId="11" fillId="9" borderId="1" xfId="6" applyFont="1" applyFill="1" applyBorder="1" applyAlignment="1">
      <alignment horizontal="center" vertical="center"/>
    </xf>
  </cellXfs>
  <cellStyles count="8">
    <cellStyle name="Moneda" xfId="1" builtinId="4"/>
    <cellStyle name="Moneda [0]" xfId="2" builtinId="7"/>
    <cellStyle name="Moneda 2" xfId="5" xr:uid="{4F939341-F589-4ACE-B201-BAA1E5E822BA}"/>
    <cellStyle name="Normal" xfId="0" builtinId="0"/>
    <cellStyle name="Normal 2" xfId="7" xr:uid="{AFF2A81C-695A-48B9-8D2A-DDA901F13EA3}"/>
    <cellStyle name="Normal 5" xfId="6" xr:uid="{41F4974D-7D38-4A2C-A8FB-3639D0D57EE9}"/>
    <cellStyle name="Normal_Copia de area 1 consolidado" xfId="4" xr:uid="{243F81D0-E1B1-4160-8F38-E45FC7A1EDAC}"/>
    <cellStyle name="Porcentaje"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70154</xdr:colOff>
      <xdr:row>4</xdr:row>
      <xdr:rowOff>36894</xdr:rowOff>
    </xdr:from>
    <xdr:to>
      <xdr:col>1</xdr:col>
      <xdr:colOff>991448</xdr:colOff>
      <xdr:row>4</xdr:row>
      <xdr:rowOff>541020</xdr:rowOff>
    </xdr:to>
    <xdr:pic>
      <xdr:nvPicPr>
        <xdr:cNvPr id="2" name="1 Imagen" descr="https://www.uis.edu.co/webUIS/imagenes/acercaUis/simbolos/logosimbolo1.gif">
          <a:extLst>
            <a:ext uri="{FF2B5EF4-FFF2-40B4-BE49-F238E27FC236}">
              <a16:creationId xmlns:a16="http://schemas.microsoft.com/office/drawing/2014/main" id="{DCD2B7E9-9D01-4173-9289-0276C69DB5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374" y="981774"/>
          <a:ext cx="921294" cy="504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B97D0-CCF2-47EB-BCBB-A2A843C1F6E5}">
  <sheetPr>
    <tabColor theme="9" tint="0.39997558519241921"/>
  </sheetPr>
  <dimension ref="B1:R135"/>
  <sheetViews>
    <sheetView topLeftCell="G1" workbookViewId="0">
      <selection activeCell="L14" sqref="L14:L15"/>
    </sheetView>
  </sheetViews>
  <sheetFormatPr baseColWidth="10" defaultColWidth="10.85546875" defaultRowHeight="15" x14ac:dyDescent="0.25"/>
  <cols>
    <col min="1" max="1" width="3.5703125" style="11" customWidth="1"/>
    <col min="2" max="2" width="6.140625" style="11" customWidth="1"/>
    <col min="3" max="3" width="36.85546875" style="11" customWidth="1"/>
    <col min="4" max="4" width="40.85546875" style="11" customWidth="1"/>
    <col min="5" max="5" width="27" style="42" customWidth="1"/>
    <col min="6" max="6" width="19.140625" style="47" customWidth="1"/>
    <col min="7" max="7" width="15.5703125" style="42" customWidth="1"/>
    <col min="8" max="8" width="19.140625" style="48" customWidth="1"/>
    <col min="9" max="9" width="14.5703125" style="44" customWidth="1"/>
    <col min="10" max="10" width="43.5703125" style="44" customWidth="1"/>
    <col min="11" max="11" width="24" style="26" customWidth="1"/>
    <col min="12" max="12" width="32.140625" style="26" customWidth="1"/>
    <col min="13" max="13" width="37.42578125" style="45" customWidth="1"/>
    <col min="14" max="14" width="19" style="24" customWidth="1"/>
    <col min="15" max="15" width="18.140625" style="24" customWidth="1"/>
    <col min="16" max="16" width="17.140625" style="46" customWidth="1"/>
    <col min="17" max="17" width="116.85546875" style="11" customWidth="1"/>
    <col min="18" max="18" width="11.5703125" style="11" customWidth="1"/>
    <col min="19" max="16384" width="10.85546875" style="11"/>
  </cols>
  <sheetData>
    <row r="1" spans="2:17" s="1" customFormat="1" ht="26.25" customHeight="1" thickBot="1" x14ac:dyDescent="0.3">
      <c r="B1" s="221" t="s">
        <v>1253</v>
      </c>
      <c r="C1" s="221"/>
      <c r="D1" s="221"/>
      <c r="E1" s="221"/>
      <c r="F1" s="221"/>
      <c r="G1" s="221"/>
      <c r="H1" s="221"/>
      <c r="I1" s="221"/>
      <c r="J1" s="221"/>
      <c r="K1" s="221"/>
      <c r="L1" s="221"/>
      <c r="M1" s="221"/>
      <c r="N1" s="221"/>
      <c r="O1" s="221"/>
      <c r="P1" s="221"/>
      <c r="Q1" s="221"/>
    </row>
    <row r="2" spans="2:17" s="1" customFormat="1" ht="22.5" customHeight="1" thickBot="1" x14ac:dyDescent="0.3">
      <c r="B2" s="222" t="s">
        <v>1254</v>
      </c>
      <c r="C2" s="222"/>
      <c r="D2" s="222"/>
      <c r="E2" s="222"/>
      <c r="F2" s="222"/>
      <c r="G2" s="222"/>
      <c r="H2" s="222"/>
      <c r="I2" s="222"/>
      <c r="J2" s="222"/>
      <c r="K2" s="222"/>
      <c r="L2" s="222"/>
      <c r="M2" s="222"/>
      <c r="N2" s="222"/>
      <c r="O2" s="222"/>
      <c r="P2" s="222"/>
      <c r="Q2" s="222"/>
    </row>
    <row r="3" spans="2:17" s="1" customFormat="1" ht="97.5" customHeight="1" thickBot="1" x14ac:dyDescent="0.3">
      <c r="B3" s="223" t="s">
        <v>0</v>
      </c>
      <c r="C3" s="223"/>
      <c r="D3" s="223"/>
      <c r="E3" s="223"/>
      <c r="F3" s="223"/>
      <c r="G3" s="223"/>
      <c r="H3" s="223"/>
      <c r="I3" s="223"/>
      <c r="J3" s="223"/>
      <c r="K3" s="223"/>
      <c r="L3" s="223"/>
      <c r="M3" s="223"/>
      <c r="N3" s="223"/>
      <c r="O3" s="223"/>
      <c r="P3" s="223"/>
      <c r="Q3" s="223"/>
    </row>
    <row r="4" spans="2:17" s="1" customFormat="1" ht="23.25" customHeight="1" thickBot="1" x14ac:dyDescent="0.3">
      <c r="B4" s="224" t="s">
        <v>1</v>
      </c>
      <c r="C4" s="224"/>
      <c r="D4" s="224"/>
      <c r="E4" s="224"/>
      <c r="F4" s="224"/>
      <c r="G4" s="224"/>
      <c r="H4" s="224"/>
      <c r="I4" s="224"/>
      <c r="J4" s="224"/>
      <c r="K4" s="224"/>
      <c r="L4" s="224"/>
      <c r="M4" s="224"/>
      <c r="N4" s="224"/>
      <c r="O4" s="224"/>
      <c r="P4" s="224"/>
      <c r="Q4" s="224"/>
    </row>
    <row r="5" spans="2:17" s="2" customFormat="1" ht="21.75" customHeight="1" thickBot="1" x14ac:dyDescent="0.3">
      <c r="B5" s="225" t="s">
        <v>2</v>
      </c>
      <c r="C5" s="225"/>
      <c r="D5" s="225"/>
      <c r="E5" s="225"/>
      <c r="F5" s="225"/>
      <c r="G5" s="225"/>
      <c r="H5" s="225"/>
      <c r="I5" s="225"/>
      <c r="J5" s="225"/>
      <c r="K5" s="225"/>
      <c r="L5" s="225"/>
      <c r="M5" s="225"/>
      <c r="N5" s="225"/>
      <c r="O5" s="225"/>
      <c r="P5" s="225"/>
      <c r="Q5" s="225"/>
    </row>
    <row r="6" spans="2:17" s="3" customFormat="1" ht="33" customHeight="1" thickBot="1" x14ac:dyDescent="0.3">
      <c r="B6" s="223" t="s">
        <v>3</v>
      </c>
      <c r="C6" s="223"/>
      <c r="D6" s="223"/>
      <c r="E6" s="223" t="s">
        <v>4</v>
      </c>
      <c r="F6" s="223" t="s">
        <v>5</v>
      </c>
      <c r="G6" s="223"/>
      <c r="H6" s="226" t="s">
        <v>6</v>
      </c>
      <c r="I6" s="227"/>
      <c r="J6" s="228" t="s">
        <v>7</v>
      </c>
      <c r="K6" s="230" t="s">
        <v>8</v>
      </c>
      <c r="L6" s="230" t="s">
        <v>9</v>
      </c>
      <c r="M6" s="223" t="s">
        <v>10</v>
      </c>
      <c r="N6" s="223" t="s">
        <v>11</v>
      </c>
      <c r="O6" s="223" t="s">
        <v>12</v>
      </c>
      <c r="P6" s="232" t="s">
        <v>13</v>
      </c>
      <c r="Q6" s="223" t="s">
        <v>14</v>
      </c>
    </row>
    <row r="7" spans="2:17" s="3" customFormat="1" ht="38.25" customHeight="1" thickBot="1" x14ac:dyDescent="0.3">
      <c r="B7" s="4" t="s">
        <v>15</v>
      </c>
      <c r="C7" s="4" t="s">
        <v>16</v>
      </c>
      <c r="D7" s="4" t="s">
        <v>17</v>
      </c>
      <c r="E7" s="223"/>
      <c r="F7" s="5" t="s">
        <v>18</v>
      </c>
      <c r="G7" s="4" t="s">
        <v>19</v>
      </c>
      <c r="H7" s="6" t="s">
        <v>20</v>
      </c>
      <c r="I7" s="7" t="s">
        <v>21</v>
      </c>
      <c r="J7" s="229"/>
      <c r="K7" s="231"/>
      <c r="L7" s="231"/>
      <c r="M7" s="223"/>
      <c r="N7" s="223"/>
      <c r="O7" s="223"/>
      <c r="P7" s="232"/>
      <c r="Q7" s="223"/>
    </row>
    <row r="8" spans="2:17" ht="54.6" customHeight="1" thickBot="1" x14ac:dyDescent="0.3">
      <c r="B8" s="251">
        <v>1</v>
      </c>
      <c r="C8" s="252" t="s">
        <v>22</v>
      </c>
      <c r="D8" s="252" t="s">
        <v>23</v>
      </c>
      <c r="E8" s="252" t="s">
        <v>24</v>
      </c>
      <c r="F8" s="260">
        <v>7300</v>
      </c>
      <c r="G8" s="252" t="s">
        <v>25</v>
      </c>
      <c r="H8" s="261">
        <v>7000</v>
      </c>
      <c r="I8" s="262">
        <f>H8/F8</f>
        <v>0.95890410958904104</v>
      </c>
      <c r="J8" s="8" t="s">
        <v>26</v>
      </c>
      <c r="K8" s="9">
        <v>44214</v>
      </c>
      <c r="L8" s="10">
        <v>44414</v>
      </c>
      <c r="M8" s="233" t="s">
        <v>27</v>
      </c>
      <c r="N8" s="233" t="s">
        <v>28</v>
      </c>
      <c r="O8" s="233" t="s">
        <v>28</v>
      </c>
      <c r="P8" s="235">
        <v>0.6</v>
      </c>
      <c r="Q8" s="236" t="s">
        <v>1260</v>
      </c>
    </row>
    <row r="9" spans="2:17" ht="54.6" customHeight="1" thickBot="1" x14ac:dyDescent="0.3">
      <c r="B9" s="251"/>
      <c r="C9" s="252"/>
      <c r="D9" s="252"/>
      <c r="E9" s="252"/>
      <c r="F9" s="260"/>
      <c r="G9" s="252"/>
      <c r="H9" s="261"/>
      <c r="I9" s="262"/>
      <c r="J9" s="8" t="s">
        <v>29</v>
      </c>
      <c r="K9" s="9">
        <v>44291</v>
      </c>
      <c r="L9" s="10">
        <v>44463</v>
      </c>
      <c r="M9" s="234"/>
      <c r="N9" s="234"/>
      <c r="O9" s="234"/>
      <c r="P9" s="235"/>
      <c r="Q9" s="236"/>
    </row>
    <row r="10" spans="2:17" ht="54.6" customHeight="1" thickBot="1" x14ac:dyDescent="0.3">
      <c r="B10" s="251"/>
      <c r="C10" s="252"/>
      <c r="D10" s="252"/>
      <c r="E10" s="252"/>
      <c r="F10" s="260"/>
      <c r="G10" s="252"/>
      <c r="H10" s="261"/>
      <c r="I10" s="262"/>
      <c r="J10" s="8" t="s">
        <v>30</v>
      </c>
      <c r="K10" s="9">
        <v>44361</v>
      </c>
      <c r="L10" s="237" t="s">
        <v>1265</v>
      </c>
      <c r="M10" s="233" t="s">
        <v>31</v>
      </c>
      <c r="N10" s="233" t="s">
        <v>32</v>
      </c>
      <c r="O10" s="233" t="s">
        <v>33</v>
      </c>
      <c r="P10" s="235"/>
      <c r="Q10" s="236"/>
    </row>
    <row r="11" spans="2:17" ht="54.6" customHeight="1" thickBot="1" x14ac:dyDescent="0.3">
      <c r="B11" s="251"/>
      <c r="C11" s="252"/>
      <c r="D11" s="252"/>
      <c r="E11" s="252"/>
      <c r="F11" s="260"/>
      <c r="G11" s="252"/>
      <c r="H11" s="261"/>
      <c r="I11" s="262"/>
      <c r="J11" s="8" t="s">
        <v>34</v>
      </c>
      <c r="K11" s="9">
        <v>44392</v>
      </c>
      <c r="L11" s="238"/>
      <c r="M11" s="234"/>
      <c r="N11" s="234"/>
      <c r="O11" s="234"/>
      <c r="P11" s="235"/>
      <c r="Q11" s="236"/>
    </row>
    <row r="12" spans="2:17" ht="54.6" customHeight="1" thickBot="1" x14ac:dyDescent="0.3">
      <c r="B12" s="251"/>
      <c r="C12" s="252"/>
      <c r="D12" s="252"/>
      <c r="E12" s="252"/>
      <c r="F12" s="260"/>
      <c r="G12" s="252"/>
      <c r="H12" s="261"/>
      <c r="I12" s="262"/>
      <c r="J12" s="8" t="s">
        <v>35</v>
      </c>
      <c r="K12" s="9">
        <v>44403</v>
      </c>
      <c r="L12" s="238"/>
      <c r="M12" s="233" t="s">
        <v>36</v>
      </c>
      <c r="N12" s="240" t="s">
        <v>37</v>
      </c>
      <c r="O12" s="233" t="s">
        <v>33</v>
      </c>
      <c r="P12" s="235"/>
      <c r="Q12" s="236"/>
    </row>
    <row r="13" spans="2:17" ht="54.6" customHeight="1" thickBot="1" x14ac:dyDescent="0.3">
      <c r="B13" s="251"/>
      <c r="C13" s="252"/>
      <c r="D13" s="252"/>
      <c r="E13" s="252"/>
      <c r="F13" s="260"/>
      <c r="G13" s="252"/>
      <c r="H13" s="261"/>
      <c r="I13" s="262"/>
      <c r="J13" s="8" t="s">
        <v>38</v>
      </c>
      <c r="K13" s="9">
        <v>44536</v>
      </c>
      <c r="L13" s="239"/>
      <c r="M13" s="234"/>
      <c r="N13" s="241"/>
      <c r="O13" s="234"/>
      <c r="P13" s="235"/>
      <c r="Q13" s="236"/>
    </row>
    <row r="14" spans="2:17" ht="62.1" customHeight="1" thickBot="1" x14ac:dyDescent="0.3">
      <c r="B14" s="251">
        <v>2</v>
      </c>
      <c r="C14" s="252" t="s">
        <v>39</v>
      </c>
      <c r="D14" s="252" t="s">
        <v>40</v>
      </c>
      <c r="E14" s="247" t="s">
        <v>41</v>
      </c>
      <c r="F14" s="253">
        <v>17400</v>
      </c>
      <c r="G14" s="252" t="s">
        <v>42</v>
      </c>
      <c r="H14" s="254">
        <v>17400</v>
      </c>
      <c r="I14" s="257">
        <f>H14/F14</f>
        <v>1</v>
      </c>
      <c r="J14" s="258" t="s">
        <v>43</v>
      </c>
      <c r="K14" s="242">
        <v>44210</v>
      </c>
      <c r="L14" s="244">
        <v>44225</v>
      </c>
      <c r="M14" s="12" t="s">
        <v>44</v>
      </c>
      <c r="N14" s="12" t="s">
        <v>45</v>
      </c>
      <c r="O14" s="13" t="s">
        <v>45</v>
      </c>
      <c r="P14" s="235">
        <v>1</v>
      </c>
      <c r="Q14" s="236" t="s">
        <v>1260</v>
      </c>
    </row>
    <row r="15" spans="2:17" ht="62.1" customHeight="1" thickBot="1" x14ac:dyDescent="0.3">
      <c r="B15" s="251"/>
      <c r="C15" s="252"/>
      <c r="D15" s="252"/>
      <c r="E15" s="248"/>
      <c r="F15" s="253"/>
      <c r="G15" s="252"/>
      <c r="H15" s="255"/>
      <c r="I15" s="257"/>
      <c r="J15" s="259"/>
      <c r="K15" s="243"/>
      <c r="L15" s="245"/>
      <c r="M15" s="12" t="s">
        <v>46</v>
      </c>
      <c r="N15" s="12" t="s">
        <v>45</v>
      </c>
      <c r="O15" s="13" t="s">
        <v>45</v>
      </c>
      <c r="P15" s="235"/>
      <c r="Q15" s="246"/>
    </row>
    <row r="16" spans="2:17" ht="77.099999999999994" customHeight="1" thickBot="1" x14ac:dyDescent="0.3">
      <c r="B16" s="251"/>
      <c r="C16" s="252"/>
      <c r="D16" s="252"/>
      <c r="E16" s="14" t="s">
        <v>47</v>
      </c>
      <c r="F16" s="253"/>
      <c r="G16" s="252"/>
      <c r="H16" s="255"/>
      <c r="I16" s="257"/>
      <c r="J16" s="15" t="s">
        <v>48</v>
      </c>
      <c r="K16" s="16">
        <v>44210</v>
      </c>
      <c r="L16" s="16">
        <v>44225</v>
      </c>
      <c r="M16" s="12" t="s">
        <v>49</v>
      </c>
      <c r="N16" s="12" t="s">
        <v>45</v>
      </c>
      <c r="O16" s="13" t="s">
        <v>45</v>
      </c>
      <c r="P16" s="235"/>
      <c r="Q16" s="246"/>
    </row>
    <row r="17" spans="2:18" ht="77.099999999999994" customHeight="1" thickBot="1" x14ac:dyDescent="0.3">
      <c r="B17" s="251"/>
      <c r="C17" s="252"/>
      <c r="D17" s="252"/>
      <c r="E17" s="247" t="s">
        <v>50</v>
      </c>
      <c r="F17" s="253"/>
      <c r="G17" s="252"/>
      <c r="H17" s="255"/>
      <c r="I17" s="257"/>
      <c r="J17" s="15" t="s">
        <v>51</v>
      </c>
      <c r="K17" s="16">
        <v>44228</v>
      </c>
      <c r="L17" s="16">
        <v>44529</v>
      </c>
      <c r="M17" s="12" t="s">
        <v>52</v>
      </c>
      <c r="N17" s="12" t="s">
        <v>45</v>
      </c>
      <c r="O17" s="13" t="s">
        <v>45</v>
      </c>
      <c r="P17" s="235"/>
      <c r="Q17" s="246"/>
    </row>
    <row r="18" spans="2:18" ht="77.099999999999994" customHeight="1" thickBot="1" x14ac:dyDescent="0.3">
      <c r="B18" s="251"/>
      <c r="C18" s="252"/>
      <c r="D18" s="252"/>
      <c r="E18" s="248"/>
      <c r="F18" s="253"/>
      <c r="G18" s="252"/>
      <c r="H18" s="256"/>
      <c r="I18" s="257"/>
      <c r="J18" s="15" t="s">
        <v>53</v>
      </c>
      <c r="K18" s="16">
        <v>44228</v>
      </c>
      <c r="L18" s="16">
        <v>44579</v>
      </c>
      <c r="M18" s="12" t="s">
        <v>54</v>
      </c>
      <c r="N18" s="12" t="s">
        <v>45</v>
      </c>
      <c r="O18" s="13" t="s">
        <v>45</v>
      </c>
      <c r="P18" s="235"/>
      <c r="Q18" s="246"/>
    </row>
    <row r="19" spans="2:18" s="2" customFormat="1" ht="25.5" customHeight="1" thickBot="1" x14ac:dyDescent="0.3">
      <c r="B19" s="249" t="s">
        <v>55</v>
      </c>
      <c r="C19" s="250"/>
      <c r="D19" s="250"/>
      <c r="E19" s="250"/>
      <c r="F19" s="250"/>
      <c r="G19" s="250"/>
      <c r="H19" s="250"/>
      <c r="I19" s="250"/>
      <c r="J19" s="250"/>
      <c r="K19" s="250"/>
      <c r="L19" s="250"/>
      <c r="M19" s="250"/>
      <c r="N19" s="250"/>
      <c r="O19" s="250"/>
      <c r="P19" s="250"/>
      <c r="Q19" s="250"/>
    </row>
    <row r="20" spans="2:18" ht="53.1" customHeight="1" thickBot="1" x14ac:dyDescent="0.3">
      <c r="B20" s="252">
        <v>3</v>
      </c>
      <c r="C20" s="252" t="s">
        <v>56</v>
      </c>
      <c r="D20" s="252" t="s">
        <v>57</v>
      </c>
      <c r="E20" s="252" t="s">
        <v>58</v>
      </c>
      <c r="F20" s="253">
        <v>0</v>
      </c>
      <c r="G20" s="271"/>
      <c r="H20" s="268">
        <v>0</v>
      </c>
      <c r="I20" s="257">
        <v>0</v>
      </c>
      <c r="J20" s="8" t="s">
        <v>59</v>
      </c>
      <c r="K20" s="16">
        <v>44214</v>
      </c>
      <c r="L20" s="16">
        <v>44431</v>
      </c>
      <c r="M20" s="233" t="s">
        <v>60</v>
      </c>
      <c r="N20" s="264" t="s">
        <v>61</v>
      </c>
      <c r="O20" s="264" t="s">
        <v>62</v>
      </c>
      <c r="P20" s="235">
        <v>1</v>
      </c>
      <c r="Q20" s="236" t="s">
        <v>1260</v>
      </c>
    </row>
    <row r="21" spans="2:18" ht="53.1" customHeight="1" thickBot="1" x14ac:dyDescent="0.3">
      <c r="B21" s="252"/>
      <c r="C21" s="252"/>
      <c r="D21" s="252"/>
      <c r="E21" s="252"/>
      <c r="F21" s="253"/>
      <c r="G21" s="271"/>
      <c r="H21" s="269"/>
      <c r="I21" s="257"/>
      <c r="J21" s="8" t="s">
        <v>63</v>
      </c>
      <c r="K21" s="16">
        <v>44214</v>
      </c>
      <c r="L21" s="16">
        <v>44438</v>
      </c>
      <c r="M21" s="263"/>
      <c r="N21" s="265"/>
      <c r="O21" s="265"/>
      <c r="P21" s="235"/>
      <c r="Q21" s="236"/>
    </row>
    <row r="22" spans="2:18" ht="53.1" customHeight="1" thickBot="1" x14ac:dyDescent="0.3">
      <c r="B22" s="252"/>
      <c r="C22" s="252"/>
      <c r="D22" s="252"/>
      <c r="E22" s="252"/>
      <c r="F22" s="253"/>
      <c r="G22" s="271"/>
      <c r="H22" s="269"/>
      <c r="I22" s="257"/>
      <c r="J22" s="15" t="s">
        <v>64</v>
      </c>
      <c r="K22" s="16">
        <v>44214</v>
      </c>
      <c r="L22" s="16">
        <v>44445</v>
      </c>
      <c r="M22" s="263"/>
      <c r="N22" s="265"/>
      <c r="O22" s="265"/>
      <c r="P22" s="235"/>
      <c r="Q22" s="236"/>
    </row>
    <row r="23" spans="2:18" ht="53.1" customHeight="1" thickBot="1" x14ac:dyDescent="0.3">
      <c r="B23" s="252"/>
      <c r="C23" s="252"/>
      <c r="D23" s="252"/>
      <c r="E23" s="252"/>
      <c r="F23" s="253"/>
      <c r="G23" s="271"/>
      <c r="H23" s="269"/>
      <c r="I23" s="257"/>
      <c r="J23" s="15" t="s">
        <v>65</v>
      </c>
      <c r="K23" s="16">
        <v>44287</v>
      </c>
      <c r="L23" s="16">
        <v>44473</v>
      </c>
      <c r="M23" s="234"/>
      <c r="N23" s="266"/>
      <c r="O23" s="266"/>
      <c r="P23" s="235"/>
      <c r="Q23" s="236"/>
    </row>
    <row r="24" spans="2:18" ht="53.1" customHeight="1" thickBot="1" x14ac:dyDescent="0.3">
      <c r="B24" s="252"/>
      <c r="C24" s="252"/>
      <c r="D24" s="252"/>
      <c r="E24" s="252"/>
      <c r="F24" s="253"/>
      <c r="G24" s="271"/>
      <c r="H24" s="269"/>
      <c r="I24" s="257"/>
      <c r="J24" s="15" t="s">
        <v>66</v>
      </c>
      <c r="K24" s="16">
        <v>44378</v>
      </c>
      <c r="L24" s="16">
        <v>44505</v>
      </c>
      <c r="M24" s="233" t="s">
        <v>67</v>
      </c>
      <c r="N24" s="264" t="s">
        <v>68</v>
      </c>
      <c r="O24" s="264" t="s">
        <v>68</v>
      </c>
      <c r="P24" s="235"/>
      <c r="Q24" s="236"/>
    </row>
    <row r="25" spans="2:18" ht="53.1" customHeight="1" thickBot="1" x14ac:dyDescent="0.3">
      <c r="B25" s="252"/>
      <c r="C25" s="252"/>
      <c r="D25" s="252"/>
      <c r="E25" s="252"/>
      <c r="F25" s="253"/>
      <c r="G25" s="271"/>
      <c r="H25" s="269"/>
      <c r="I25" s="257"/>
      <c r="J25" s="15" t="s">
        <v>69</v>
      </c>
      <c r="K25" s="16">
        <v>44470</v>
      </c>
      <c r="L25" s="16">
        <v>44508</v>
      </c>
      <c r="M25" s="263"/>
      <c r="N25" s="265"/>
      <c r="O25" s="265"/>
      <c r="P25" s="235"/>
      <c r="Q25" s="236"/>
    </row>
    <row r="26" spans="2:18" ht="53.1" customHeight="1" thickBot="1" x14ac:dyDescent="0.3">
      <c r="B26" s="252"/>
      <c r="C26" s="252"/>
      <c r="D26" s="252"/>
      <c r="E26" s="252"/>
      <c r="F26" s="253"/>
      <c r="G26" s="271"/>
      <c r="H26" s="270"/>
      <c r="I26" s="257"/>
      <c r="J26" s="15" t="s">
        <v>70</v>
      </c>
      <c r="K26" s="16">
        <v>44526</v>
      </c>
      <c r="L26" s="17">
        <v>44546</v>
      </c>
      <c r="M26" s="234"/>
      <c r="N26" s="266"/>
      <c r="O26" s="266"/>
      <c r="P26" s="235"/>
      <c r="Q26" s="236"/>
    </row>
    <row r="27" spans="2:18" s="20" customFormat="1" ht="50.45" customHeight="1" thickBot="1" x14ac:dyDescent="0.3">
      <c r="B27" s="252">
        <v>4</v>
      </c>
      <c r="C27" s="252" t="s">
        <v>71</v>
      </c>
      <c r="D27" s="252" t="s">
        <v>72</v>
      </c>
      <c r="E27" s="247" t="s">
        <v>73</v>
      </c>
      <c r="F27" s="267">
        <v>0</v>
      </c>
      <c r="G27" s="236"/>
      <c r="H27" s="254">
        <v>0</v>
      </c>
      <c r="I27" s="273">
        <v>0</v>
      </c>
      <c r="J27" s="18" t="s">
        <v>74</v>
      </c>
      <c r="K27" s="10">
        <v>44214</v>
      </c>
      <c r="L27" s="10">
        <v>44307</v>
      </c>
      <c r="M27" s="272" t="s">
        <v>75</v>
      </c>
      <c r="N27" s="272" t="s">
        <v>45</v>
      </c>
      <c r="O27" s="272" t="s">
        <v>45</v>
      </c>
      <c r="P27" s="276">
        <v>1</v>
      </c>
      <c r="Q27" s="236" t="s">
        <v>1260</v>
      </c>
      <c r="R27" s="19"/>
    </row>
    <row r="28" spans="2:18" s="20" customFormat="1" ht="50.45" customHeight="1" thickBot="1" x14ac:dyDescent="0.3">
      <c r="B28" s="252"/>
      <c r="C28" s="252"/>
      <c r="D28" s="252"/>
      <c r="E28" s="248"/>
      <c r="F28" s="267"/>
      <c r="G28" s="236"/>
      <c r="H28" s="255"/>
      <c r="I28" s="274"/>
      <c r="J28" s="18" t="s">
        <v>76</v>
      </c>
      <c r="K28" s="10">
        <v>44249</v>
      </c>
      <c r="L28" s="10">
        <v>44399</v>
      </c>
      <c r="M28" s="272"/>
      <c r="N28" s="272"/>
      <c r="O28" s="272"/>
      <c r="P28" s="276"/>
      <c r="Q28" s="236"/>
      <c r="R28" s="19"/>
    </row>
    <row r="29" spans="2:18" s="20" customFormat="1" ht="50.45" customHeight="1" thickBot="1" x14ac:dyDescent="0.3">
      <c r="B29" s="252"/>
      <c r="C29" s="252"/>
      <c r="D29" s="252"/>
      <c r="E29" s="14" t="s">
        <v>77</v>
      </c>
      <c r="F29" s="267"/>
      <c r="G29" s="236"/>
      <c r="H29" s="255"/>
      <c r="I29" s="274"/>
      <c r="J29" s="18" t="s">
        <v>78</v>
      </c>
      <c r="K29" s="10">
        <v>44277</v>
      </c>
      <c r="L29" s="10">
        <v>44442</v>
      </c>
      <c r="M29" s="272"/>
      <c r="N29" s="272"/>
      <c r="O29" s="272"/>
      <c r="P29" s="276"/>
      <c r="Q29" s="236"/>
      <c r="R29" s="19"/>
    </row>
    <row r="30" spans="2:18" s="20" customFormat="1" ht="59.25" customHeight="1" thickBot="1" x14ac:dyDescent="0.3">
      <c r="B30" s="252"/>
      <c r="C30" s="252"/>
      <c r="D30" s="252"/>
      <c r="E30" s="14" t="s">
        <v>79</v>
      </c>
      <c r="F30" s="267"/>
      <c r="G30" s="236"/>
      <c r="H30" s="255"/>
      <c r="I30" s="274"/>
      <c r="J30" s="18" t="s">
        <v>80</v>
      </c>
      <c r="K30" s="10">
        <v>44368</v>
      </c>
      <c r="L30" s="10">
        <v>44526</v>
      </c>
      <c r="M30" s="272" t="s">
        <v>81</v>
      </c>
      <c r="N30" s="272" t="s">
        <v>45</v>
      </c>
      <c r="O30" s="272" t="s">
        <v>45</v>
      </c>
      <c r="P30" s="276"/>
      <c r="Q30" s="236"/>
      <c r="R30" s="19"/>
    </row>
    <row r="31" spans="2:18" s="20" customFormat="1" ht="57.75" customHeight="1" thickBot="1" x14ac:dyDescent="0.3">
      <c r="B31" s="252"/>
      <c r="C31" s="252"/>
      <c r="D31" s="252"/>
      <c r="E31" s="14" t="s">
        <v>82</v>
      </c>
      <c r="F31" s="267"/>
      <c r="G31" s="236"/>
      <c r="H31" s="255"/>
      <c r="I31" s="274"/>
      <c r="J31" s="18" t="s">
        <v>83</v>
      </c>
      <c r="K31" s="10">
        <v>44396</v>
      </c>
      <c r="L31" s="10">
        <v>44540</v>
      </c>
      <c r="M31" s="272"/>
      <c r="N31" s="272"/>
      <c r="O31" s="272"/>
      <c r="P31" s="276"/>
      <c r="Q31" s="236"/>
      <c r="R31" s="19"/>
    </row>
    <row r="32" spans="2:18" s="20" customFormat="1" ht="66.95" customHeight="1" thickBot="1" x14ac:dyDescent="0.3">
      <c r="B32" s="252"/>
      <c r="C32" s="252"/>
      <c r="D32" s="252"/>
      <c r="E32" s="14" t="s">
        <v>84</v>
      </c>
      <c r="F32" s="267"/>
      <c r="G32" s="236"/>
      <c r="H32" s="256"/>
      <c r="I32" s="275"/>
      <c r="J32" s="18" t="s">
        <v>85</v>
      </c>
      <c r="K32" s="10">
        <v>44459</v>
      </c>
      <c r="L32" s="10">
        <v>44543</v>
      </c>
      <c r="M32" s="272"/>
      <c r="N32" s="272"/>
      <c r="O32" s="272"/>
      <c r="P32" s="276"/>
      <c r="Q32" s="236"/>
      <c r="R32" s="19"/>
    </row>
    <row r="33" spans="2:17" ht="54.95" customHeight="1" thickBot="1" x14ac:dyDescent="0.3">
      <c r="B33" s="251">
        <v>5</v>
      </c>
      <c r="C33" s="252" t="s">
        <v>86</v>
      </c>
      <c r="D33" s="252" t="s">
        <v>87</v>
      </c>
      <c r="E33" s="252" t="s">
        <v>88</v>
      </c>
      <c r="F33" s="260">
        <v>0</v>
      </c>
      <c r="G33" s="252"/>
      <c r="H33" s="277">
        <v>0</v>
      </c>
      <c r="I33" s="262">
        <v>0</v>
      </c>
      <c r="J33" s="8" t="s">
        <v>89</v>
      </c>
      <c r="K33" s="9">
        <v>44320</v>
      </c>
      <c r="L33" s="9">
        <v>44407</v>
      </c>
      <c r="M33" s="233" t="s">
        <v>90</v>
      </c>
      <c r="N33" s="233" t="s">
        <v>91</v>
      </c>
      <c r="O33" s="233" t="s">
        <v>91</v>
      </c>
      <c r="P33" s="280">
        <v>1</v>
      </c>
      <c r="Q33" s="236" t="s">
        <v>1260</v>
      </c>
    </row>
    <row r="34" spans="2:17" ht="54.95" customHeight="1" thickBot="1" x14ac:dyDescent="0.3">
      <c r="B34" s="251"/>
      <c r="C34" s="252"/>
      <c r="D34" s="252"/>
      <c r="E34" s="252"/>
      <c r="F34" s="260"/>
      <c r="G34" s="252"/>
      <c r="H34" s="278"/>
      <c r="I34" s="262"/>
      <c r="J34" s="8" t="s">
        <v>92</v>
      </c>
      <c r="K34" s="9">
        <v>44326</v>
      </c>
      <c r="L34" s="10">
        <v>44532</v>
      </c>
      <c r="M34" s="263"/>
      <c r="N34" s="263"/>
      <c r="O34" s="263"/>
      <c r="P34" s="281"/>
      <c r="Q34" s="236"/>
    </row>
    <row r="35" spans="2:17" ht="54.95" customHeight="1" thickBot="1" x14ac:dyDescent="0.3">
      <c r="B35" s="251"/>
      <c r="C35" s="252"/>
      <c r="D35" s="252"/>
      <c r="E35" s="252"/>
      <c r="F35" s="260"/>
      <c r="G35" s="252"/>
      <c r="H35" s="278"/>
      <c r="I35" s="262"/>
      <c r="J35" s="8" t="s">
        <v>93</v>
      </c>
      <c r="K35" s="9">
        <v>44329</v>
      </c>
      <c r="L35" s="10">
        <v>44532</v>
      </c>
      <c r="M35" s="234"/>
      <c r="N35" s="234"/>
      <c r="O35" s="234"/>
      <c r="P35" s="281"/>
      <c r="Q35" s="236"/>
    </row>
    <row r="36" spans="2:17" ht="54.95" customHeight="1" thickBot="1" x14ac:dyDescent="0.3">
      <c r="B36" s="251"/>
      <c r="C36" s="252"/>
      <c r="D36" s="252"/>
      <c r="E36" s="252"/>
      <c r="F36" s="260"/>
      <c r="G36" s="252"/>
      <c r="H36" s="278"/>
      <c r="I36" s="262"/>
      <c r="J36" s="8" t="s">
        <v>94</v>
      </c>
      <c r="K36" s="9">
        <v>44330</v>
      </c>
      <c r="L36" s="10">
        <v>44412</v>
      </c>
      <c r="M36" s="233" t="s">
        <v>95</v>
      </c>
      <c r="N36" s="233" t="s">
        <v>96</v>
      </c>
      <c r="O36" s="233" t="s">
        <v>96</v>
      </c>
      <c r="P36" s="281"/>
      <c r="Q36" s="246"/>
    </row>
    <row r="37" spans="2:17" ht="54.95" customHeight="1" thickBot="1" x14ac:dyDescent="0.3">
      <c r="B37" s="251"/>
      <c r="C37" s="252"/>
      <c r="D37" s="252"/>
      <c r="E37" s="252"/>
      <c r="F37" s="260"/>
      <c r="G37" s="252"/>
      <c r="H37" s="278"/>
      <c r="I37" s="262"/>
      <c r="J37" s="8" t="s">
        <v>97</v>
      </c>
      <c r="K37" s="9">
        <v>44358</v>
      </c>
      <c r="L37" s="10">
        <v>44445</v>
      </c>
      <c r="M37" s="234"/>
      <c r="N37" s="234"/>
      <c r="O37" s="234"/>
      <c r="P37" s="281"/>
      <c r="Q37" s="246"/>
    </row>
    <row r="38" spans="2:17" ht="54.95" customHeight="1" thickBot="1" x14ac:dyDescent="0.3">
      <c r="B38" s="251"/>
      <c r="C38" s="252"/>
      <c r="D38" s="252"/>
      <c r="E38" s="252"/>
      <c r="F38" s="260"/>
      <c r="G38" s="252"/>
      <c r="H38" s="278"/>
      <c r="I38" s="262"/>
      <c r="J38" s="8" t="s">
        <v>98</v>
      </c>
      <c r="K38" s="9">
        <v>44386</v>
      </c>
      <c r="L38" s="10">
        <v>44533</v>
      </c>
      <c r="M38" s="233" t="s">
        <v>99</v>
      </c>
      <c r="N38" s="233" t="s">
        <v>100</v>
      </c>
      <c r="O38" s="233" t="s">
        <v>101</v>
      </c>
      <c r="P38" s="281"/>
      <c r="Q38" s="246"/>
    </row>
    <row r="39" spans="2:17" ht="54.95" customHeight="1" thickBot="1" x14ac:dyDescent="0.3">
      <c r="B39" s="251"/>
      <c r="C39" s="252"/>
      <c r="D39" s="252"/>
      <c r="E39" s="252"/>
      <c r="F39" s="260"/>
      <c r="G39" s="252"/>
      <c r="H39" s="279"/>
      <c r="I39" s="262"/>
      <c r="J39" s="8" t="s">
        <v>102</v>
      </c>
      <c r="K39" s="9">
        <v>44389</v>
      </c>
      <c r="L39" s="10">
        <v>44545</v>
      </c>
      <c r="M39" s="234"/>
      <c r="N39" s="234"/>
      <c r="O39" s="234"/>
      <c r="P39" s="282"/>
      <c r="Q39" s="246"/>
    </row>
    <row r="40" spans="2:17" ht="150.6" customHeight="1" thickBot="1" x14ac:dyDescent="0.3">
      <c r="B40" s="251">
        <v>6</v>
      </c>
      <c r="C40" s="252" t="s">
        <v>103</v>
      </c>
      <c r="D40" s="252" t="s">
        <v>104</v>
      </c>
      <c r="E40" s="247" t="s">
        <v>105</v>
      </c>
      <c r="F40" s="253">
        <v>4000</v>
      </c>
      <c r="G40" s="252" t="s">
        <v>106</v>
      </c>
      <c r="H40" s="277">
        <v>0</v>
      </c>
      <c r="I40" s="257">
        <f>H40/F40</f>
        <v>0</v>
      </c>
      <c r="J40" s="8" t="s">
        <v>107</v>
      </c>
      <c r="K40" s="16">
        <v>44263</v>
      </c>
      <c r="L40" s="16">
        <v>44288</v>
      </c>
      <c r="M40" s="233" t="s">
        <v>108</v>
      </c>
      <c r="N40" s="264" t="s">
        <v>109</v>
      </c>
      <c r="O40" s="233" t="s">
        <v>109</v>
      </c>
      <c r="P40" s="235">
        <v>1</v>
      </c>
      <c r="Q40" s="236" t="s">
        <v>1260</v>
      </c>
    </row>
    <row r="41" spans="2:17" ht="150.6" customHeight="1" thickBot="1" x14ac:dyDescent="0.3">
      <c r="B41" s="251"/>
      <c r="C41" s="252"/>
      <c r="D41" s="252"/>
      <c r="E41" s="248"/>
      <c r="F41" s="253"/>
      <c r="G41" s="252"/>
      <c r="H41" s="278"/>
      <c r="I41" s="257"/>
      <c r="J41" s="8" t="s">
        <v>110</v>
      </c>
      <c r="K41" s="16">
        <v>44284</v>
      </c>
      <c r="L41" s="16">
        <v>44295</v>
      </c>
      <c r="M41" s="234"/>
      <c r="N41" s="266"/>
      <c r="O41" s="234"/>
      <c r="P41" s="235"/>
      <c r="Q41" s="236"/>
    </row>
    <row r="42" spans="2:17" ht="150.6" customHeight="1" thickBot="1" x14ac:dyDescent="0.3">
      <c r="B42" s="251"/>
      <c r="C42" s="252"/>
      <c r="D42" s="252"/>
      <c r="E42" s="247" t="s">
        <v>111</v>
      </c>
      <c r="F42" s="253"/>
      <c r="G42" s="252"/>
      <c r="H42" s="278"/>
      <c r="I42" s="257"/>
      <c r="J42" s="8" t="s">
        <v>112</v>
      </c>
      <c r="K42" s="16">
        <v>44298</v>
      </c>
      <c r="L42" s="16">
        <v>44309</v>
      </c>
      <c r="M42" s="233" t="s">
        <v>113</v>
      </c>
      <c r="N42" s="264" t="s">
        <v>100</v>
      </c>
      <c r="O42" s="233" t="s">
        <v>101</v>
      </c>
      <c r="P42" s="235"/>
      <c r="Q42" s="246"/>
    </row>
    <row r="43" spans="2:17" ht="150.6" customHeight="1" thickBot="1" x14ac:dyDescent="0.3">
      <c r="B43" s="251"/>
      <c r="C43" s="252"/>
      <c r="D43" s="252"/>
      <c r="E43" s="248"/>
      <c r="F43" s="253"/>
      <c r="G43" s="252"/>
      <c r="H43" s="278"/>
      <c r="I43" s="257"/>
      <c r="J43" s="8" t="s">
        <v>114</v>
      </c>
      <c r="K43" s="16">
        <v>44298</v>
      </c>
      <c r="L43" s="16">
        <v>44309</v>
      </c>
      <c r="M43" s="234"/>
      <c r="N43" s="266"/>
      <c r="O43" s="234"/>
      <c r="P43" s="235"/>
      <c r="Q43" s="246"/>
    </row>
    <row r="44" spans="2:17" ht="150.6" customHeight="1" thickBot="1" x14ac:dyDescent="0.3">
      <c r="B44" s="251"/>
      <c r="C44" s="252"/>
      <c r="D44" s="252"/>
      <c r="E44" s="247" t="s">
        <v>115</v>
      </c>
      <c r="F44" s="253"/>
      <c r="G44" s="252"/>
      <c r="H44" s="278"/>
      <c r="I44" s="257"/>
      <c r="J44" s="8" t="s">
        <v>116</v>
      </c>
      <c r="K44" s="16">
        <v>44305</v>
      </c>
      <c r="L44" s="16">
        <v>44316</v>
      </c>
      <c r="M44" s="233" t="s">
        <v>117</v>
      </c>
      <c r="N44" s="264" t="s">
        <v>118</v>
      </c>
      <c r="O44" s="233" t="s">
        <v>118</v>
      </c>
      <c r="P44" s="235"/>
      <c r="Q44" s="246"/>
    </row>
    <row r="45" spans="2:17" ht="150.6" customHeight="1" thickBot="1" x14ac:dyDescent="0.3">
      <c r="B45" s="251"/>
      <c r="C45" s="252"/>
      <c r="D45" s="252"/>
      <c r="E45" s="248"/>
      <c r="F45" s="253"/>
      <c r="G45" s="252"/>
      <c r="H45" s="278"/>
      <c r="I45" s="257"/>
      <c r="J45" s="8" t="s">
        <v>119</v>
      </c>
      <c r="K45" s="16">
        <v>44317</v>
      </c>
      <c r="L45" s="16">
        <v>44519</v>
      </c>
      <c r="M45" s="234"/>
      <c r="N45" s="266"/>
      <c r="O45" s="234"/>
      <c r="P45" s="235"/>
      <c r="Q45" s="246"/>
    </row>
    <row r="46" spans="2:17" ht="150.6" customHeight="1" thickBot="1" x14ac:dyDescent="0.3">
      <c r="B46" s="251"/>
      <c r="C46" s="252"/>
      <c r="D46" s="252"/>
      <c r="E46" s="14" t="s">
        <v>120</v>
      </c>
      <c r="F46" s="253"/>
      <c r="G46" s="252"/>
      <c r="H46" s="279"/>
      <c r="I46" s="257"/>
      <c r="J46" s="8" t="s">
        <v>121</v>
      </c>
      <c r="K46" s="16">
        <v>44515</v>
      </c>
      <c r="L46" s="17">
        <v>44530</v>
      </c>
      <c r="M46" s="12" t="s">
        <v>122</v>
      </c>
      <c r="N46" s="13" t="s">
        <v>109</v>
      </c>
      <c r="O46" s="12" t="s">
        <v>109</v>
      </c>
      <c r="P46" s="235"/>
      <c r="Q46" s="246"/>
    </row>
    <row r="47" spans="2:17" ht="21" customHeight="1" thickBot="1" x14ac:dyDescent="0.3">
      <c r="B47" s="283" t="s">
        <v>123</v>
      </c>
      <c r="C47" s="284"/>
      <c r="D47" s="284"/>
      <c r="E47" s="284"/>
      <c r="F47" s="284"/>
      <c r="G47" s="284"/>
      <c r="H47" s="284"/>
      <c r="I47" s="284"/>
      <c r="J47" s="284"/>
      <c r="K47" s="284"/>
      <c r="L47" s="284"/>
      <c r="M47" s="284"/>
      <c r="N47" s="284"/>
      <c r="O47" s="284"/>
      <c r="P47" s="284"/>
      <c r="Q47" s="284"/>
    </row>
    <row r="48" spans="2:17" ht="66" customHeight="1" thickBot="1" x14ac:dyDescent="0.3">
      <c r="B48" s="251">
        <v>7</v>
      </c>
      <c r="C48" s="252" t="s">
        <v>124</v>
      </c>
      <c r="D48" s="252" t="s">
        <v>125</v>
      </c>
      <c r="E48" s="252" t="s">
        <v>126</v>
      </c>
      <c r="F48" s="285">
        <v>4000</v>
      </c>
      <c r="G48" s="252" t="s">
        <v>127</v>
      </c>
      <c r="H48" s="286">
        <v>0</v>
      </c>
      <c r="I48" s="287">
        <v>0</v>
      </c>
      <c r="J48" s="21" t="s">
        <v>128</v>
      </c>
      <c r="K48" s="22">
        <v>44417</v>
      </c>
      <c r="L48" s="22">
        <v>44419</v>
      </c>
      <c r="M48" s="233" t="s">
        <v>129</v>
      </c>
      <c r="N48" s="264" t="s">
        <v>45</v>
      </c>
      <c r="O48" s="264" t="s">
        <v>45</v>
      </c>
      <c r="P48" s="235">
        <v>1</v>
      </c>
      <c r="Q48" s="236" t="s">
        <v>1260</v>
      </c>
    </row>
    <row r="49" spans="2:17" ht="66" customHeight="1" thickBot="1" x14ac:dyDescent="0.3">
      <c r="B49" s="251"/>
      <c r="C49" s="252"/>
      <c r="D49" s="252"/>
      <c r="E49" s="252"/>
      <c r="F49" s="285"/>
      <c r="G49" s="252"/>
      <c r="H49" s="286"/>
      <c r="I49" s="287"/>
      <c r="J49" s="23" t="s">
        <v>130</v>
      </c>
      <c r="K49" s="22">
        <v>44425</v>
      </c>
      <c r="L49" s="22">
        <v>44426</v>
      </c>
      <c r="M49" s="234"/>
      <c r="N49" s="266"/>
      <c r="O49" s="266"/>
      <c r="P49" s="235"/>
      <c r="Q49" s="236"/>
    </row>
    <row r="50" spans="2:17" ht="66" customHeight="1" thickBot="1" x14ac:dyDescent="0.3">
      <c r="B50" s="251"/>
      <c r="C50" s="252"/>
      <c r="D50" s="252"/>
      <c r="E50" s="252"/>
      <c r="F50" s="285"/>
      <c r="G50" s="252"/>
      <c r="H50" s="286"/>
      <c r="I50" s="287"/>
      <c r="J50" s="24" t="s">
        <v>131</v>
      </c>
      <c r="K50" s="22">
        <v>44431</v>
      </c>
      <c r="L50" s="22">
        <v>44434</v>
      </c>
      <c r="M50" s="233" t="s">
        <v>132</v>
      </c>
      <c r="N50" s="264" t="s">
        <v>133</v>
      </c>
      <c r="O50" s="264" t="s">
        <v>133</v>
      </c>
      <c r="P50" s="235"/>
      <c r="Q50" s="236"/>
    </row>
    <row r="51" spans="2:17" ht="66" customHeight="1" thickBot="1" x14ac:dyDescent="0.3">
      <c r="B51" s="251"/>
      <c r="C51" s="252"/>
      <c r="D51" s="252"/>
      <c r="E51" s="252"/>
      <c r="F51" s="285"/>
      <c r="G51" s="252"/>
      <c r="H51" s="286"/>
      <c r="I51" s="287"/>
      <c r="J51" s="21" t="s">
        <v>134</v>
      </c>
      <c r="K51" s="22">
        <v>44431</v>
      </c>
      <c r="L51" s="22">
        <v>44435</v>
      </c>
      <c r="M51" s="234"/>
      <c r="N51" s="266"/>
      <c r="O51" s="266"/>
      <c r="P51" s="235"/>
      <c r="Q51" s="236"/>
    </row>
    <row r="52" spans="2:17" ht="66" customHeight="1" thickBot="1" x14ac:dyDescent="0.3">
      <c r="B52" s="251"/>
      <c r="C52" s="252"/>
      <c r="D52" s="252"/>
      <c r="E52" s="252"/>
      <c r="F52" s="285"/>
      <c r="G52" s="252"/>
      <c r="H52" s="286"/>
      <c r="I52" s="287"/>
      <c r="J52" s="25" t="s">
        <v>135</v>
      </c>
      <c r="K52" s="22">
        <v>44452</v>
      </c>
      <c r="L52" s="22">
        <v>44438</v>
      </c>
      <c r="M52" s="12" t="s">
        <v>136</v>
      </c>
      <c r="N52" s="13" t="s">
        <v>45</v>
      </c>
      <c r="O52" s="13" t="s">
        <v>45</v>
      </c>
      <c r="P52" s="235"/>
      <c r="Q52" s="236"/>
    </row>
    <row r="53" spans="2:17" ht="66" customHeight="1" thickBot="1" x14ac:dyDescent="0.3">
      <c r="B53" s="251"/>
      <c r="C53" s="252"/>
      <c r="D53" s="252"/>
      <c r="E53" s="252"/>
      <c r="F53" s="285"/>
      <c r="G53" s="252"/>
      <c r="H53" s="286"/>
      <c r="I53" s="287"/>
      <c r="J53" s="25" t="s">
        <v>137</v>
      </c>
      <c r="K53" s="22">
        <v>44459</v>
      </c>
      <c r="L53" s="22">
        <v>44438</v>
      </c>
      <c r="M53" s="12" t="s">
        <v>138</v>
      </c>
      <c r="N53" s="13" t="s">
        <v>139</v>
      </c>
      <c r="O53" s="13" t="s">
        <v>139</v>
      </c>
      <c r="P53" s="235"/>
      <c r="Q53" s="236"/>
    </row>
    <row r="54" spans="2:17" s="2" customFormat="1" ht="21.75" customHeight="1" thickBot="1" x14ac:dyDescent="0.3">
      <c r="B54" s="249" t="s">
        <v>140</v>
      </c>
      <c r="C54" s="250"/>
      <c r="D54" s="250"/>
      <c r="E54" s="250"/>
      <c r="F54" s="250"/>
      <c r="G54" s="250"/>
      <c r="H54" s="250"/>
      <c r="I54" s="250"/>
      <c r="J54" s="250"/>
      <c r="K54" s="250"/>
      <c r="L54" s="250"/>
      <c r="M54" s="250"/>
      <c r="N54" s="250"/>
      <c r="O54" s="250"/>
      <c r="P54" s="250"/>
      <c r="Q54" s="250"/>
    </row>
    <row r="55" spans="2:17" ht="111.6" customHeight="1" thickBot="1" x14ac:dyDescent="0.3">
      <c r="B55" s="251">
        <v>8</v>
      </c>
      <c r="C55" s="252" t="s">
        <v>141</v>
      </c>
      <c r="D55" s="252" t="s">
        <v>142</v>
      </c>
      <c r="E55" s="252" t="s">
        <v>120</v>
      </c>
      <c r="F55" s="253">
        <v>4000</v>
      </c>
      <c r="G55" s="252" t="s">
        <v>143</v>
      </c>
      <c r="H55" s="277">
        <v>0</v>
      </c>
      <c r="I55" s="257">
        <f>H55/F55</f>
        <v>0</v>
      </c>
      <c r="J55" s="8" t="s">
        <v>144</v>
      </c>
      <c r="K55" s="16">
        <v>44214</v>
      </c>
      <c r="L55" s="16">
        <v>44225</v>
      </c>
      <c r="M55" s="233" t="s">
        <v>145</v>
      </c>
      <c r="N55" s="264" t="s">
        <v>32</v>
      </c>
      <c r="O55" s="264" t="s">
        <v>32</v>
      </c>
      <c r="P55" s="235">
        <v>1</v>
      </c>
      <c r="Q55" s="236" t="s">
        <v>1260</v>
      </c>
    </row>
    <row r="56" spans="2:17" ht="111.6" customHeight="1" thickBot="1" x14ac:dyDescent="0.3">
      <c r="B56" s="251"/>
      <c r="C56" s="252"/>
      <c r="D56" s="252"/>
      <c r="E56" s="252"/>
      <c r="F56" s="253"/>
      <c r="G56" s="252"/>
      <c r="H56" s="278"/>
      <c r="I56" s="257"/>
      <c r="J56" s="8" t="s">
        <v>146</v>
      </c>
      <c r="K56" s="16">
        <v>44228</v>
      </c>
      <c r="L56" s="16">
        <v>44238</v>
      </c>
      <c r="M56" s="234"/>
      <c r="N56" s="266"/>
      <c r="O56" s="266"/>
      <c r="P56" s="235"/>
      <c r="Q56" s="236"/>
    </row>
    <row r="57" spans="2:17" ht="111.6" customHeight="1" thickBot="1" x14ac:dyDescent="0.3">
      <c r="B57" s="251"/>
      <c r="C57" s="252"/>
      <c r="D57" s="252"/>
      <c r="E57" s="252"/>
      <c r="F57" s="253"/>
      <c r="G57" s="252"/>
      <c r="H57" s="278"/>
      <c r="I57" s="257"/>
      <c r="J57" s="8" t="s">
        <v>147</v>
      </c>
      <c r="K57" s="16">
        <v>44256</v>
      </c>
      <c r="L57" s="16">
        <v>44286</v>
      </c>
      <c r="M57" s="233" t="s">
        <v>148</v>
      </c>
      <c r="N57" s="264" t="s">
        <v>149</v>
      </c>
      <c r="O57" s="264" t="s">
        <v>149</v>
      </c>
      <c r="P57" s="235"/>
      <c r="Q57" s="246"/>
    </row>
    <row r="58" spans="2:17" ht="111.6" customHeight="1" thickBot="1" x14ac:dyDescent="0.3">
      <c r="B58" s="251"/>
      <c r="C58" s="252"/>
      <c r="D58" s="252"/>
      <c r="E58" s="252"/>
      <c r="F58" s="253"/>
      <c r="G58" s="252"/>
      <c r="H58" s="278"/>
      <c r="I58" s="257"/>
      <c r="J58" s="8" t="s">
        <v>150</v>
      </c>
      <c r="K58" s="16">
        <v>44440</v>
      </c>
      <c r="L58" s="16">
        <v>44498</v>
      </c>
      <c r="M58" s="234"/>
      <c r="N58" s="266"/>
      <c r="O58" s="266"/>
      <c r="P58" s="235"/>
      <c r="Q58" s="246"/>
    </row>
    <row r="59" spans="2:17" ht="111.6" customHeight="1" thickBot="1" x14ac:dyDescent="0.3">
      <c r="B59" s="251"/>
      <c r="C59" s="252"/>
      <c r="D59" s="252"/>
      <c r="E59" s="252"/>
      <c r="F59" s="253"/>
      <c r="G59" s="252"/>
      <c r="H59" s="278"/>
      <c r="I59" s="257"/>
      <c r="J59" s="8" t="s">
        <v>151</v>
      </c>
      <c r="K59" s="16">
        <v>44287</v>
      </c>
      <c r="L59" s="16">
        <v>44529</v>
      </c>
      <c r="M59" s="233" t="s">
        <v>152</v>
      </c>
      <c r="N59" s="264" t="s">
        <v>153</v>
      </c>
      <c r="O59" s="264" t="s">
        <v>149</v>
      </c>
      <c r="P59" s="235"/>
      <c r="Q59" s="246"/>
    </row>
    <row r="60" spans="2:17" ht="111.6" customHeight="1" thickBot="1" x14ac:dyDescent="0.3">
      <c r="B60" s="251"/>
      <c r="C60" s="252"/>
      <c r="D60" s="252"/>
      <c r="E60" s="252"/>
      <c r="F60" s="253"/>
      <c r="G60" s="252"/>
      <c r="H60" s="278"/>
      <c r="I60" s="257"/>
      <c r="J60" s="8" t="s">
        <v>154</v>
      </c>
      <c r="K60" s="16">
        <v>44501</v>
      </c>
      <c r="L60" s="17">
        <v>44529</v>
      </c>
      <c r="M60" s="234"/>
      <c r="N60" s="266"/>
      <c r="O60" s="266"/>
      <c r="P60" s="235"/>
      <c r="Q60" s="246"/>
    </row>
    <row r="61" spans="2:17" ht="111.6" customHeight="1" thickBot="1" x14ac:dyDescent="0.3">
      <c r="B61" s="251"/>
      <c r="C61" s="252"/>
      <c r="D61" s="252"/>
      <c r="E61" s="252"/>
      <c r="F61" s="253"/>
      <c r="G61" s="252"/>
      <c r="H61" s="279"/>
      <c r="I61" s="257"/>
      <c r="J61" s="8" t="s">
        <v>155</v>
      </c>
      <c r="K61" s="26">
        <v>44515</v>
      </c>
      <c r="L61" s="17">
        <v>44544</v>
      </c>
      <c r="M61" s="12" t="s">
        <v>156</v>
      </c>
      <c r="N61" s="13" t="s">
        <v>157</v>
      </c>
      <c r="O61" s="13" t="s">
        <v>45</v>
      </c>
      <c r="P61" s="235"/>
      <c r="Q61" s="246"/>
    </row>
    <row r="62" spans="2:17" ht="59.45" customHeight="1" thickBot="1" x14ac:dyDescent="0.3">
      <c r="B62" s="251">
        <v>9</v>
      </c>
      <c r="C62" s="252" t="s">
        <v>158</v>
      </c>
      <c r="D62" s="252" t="s">
        <v>159</v>
      </c>
      <c r="E62" s="252" t="s">
        <v>88</v>
      </c>
      <c r="F62" s="260">
        <v>0</v>
      </c>
      <c r="G62" s="252"/>
      <c r="H62" s="277">
        <v>0</v>
      </c>
      <c r="I62" s="262">
        <v>0</v>
      </c>
      <c r="J62" s="15" t="s">
        <v>160</v>
      </c>
      <c r="K62" s="9">
        <v>44291</v>
      </c>
      <c r="L62" s="9">
        <v>44319</v>
      </c>
      <c r="M62" s="233" t="s">
        <v>161</v>
      </c>
      <c r="N62" s="233" t="s">
        <v>162</v>
      </c>
      <c r="O62" s="233" t="s">
        <v>162</v>
      </c>
      <c r="P62" s="280">
        <v>1</v>
      </c>
      <c r="Q62" s="236" t="s">
        <v>1260</v>
      </c>
    </row>
    <row r="63" spans="2:17" ht="59.45" customHeight="1" thickBot="1" x14ac:dyDescent="0.3">
      <c r="B63" s="251"/>
      <c r="C63" s="252"/>
      <c r="D63" s="252"/>
      <c r="E63" s="252"/>
      <c r="F63" s="260"/>
      <c r="G63" s="252"/>
      <c r="H63" s="278"/>
      <c r="I63" s="262"/>
      <c r="J63" s="8" t="s">
        <v>163</v>
      </c>
      <c r="K63" s="9">
        <v>44305</v>
      </c>
      <c r="L63" s="9">
        <v>44323</v>
      </c>
      <c r="M63" s="263"/>
      <c r="N63" s="263"/>
      <c r="O63" s="263"/>
      <c r="P63" s="281"/>
      <c r="Q63" s="236"/>
    </row>
    <row r="64" spans="2:17" ht="59.45" customHeight="1" thickBot="1" x14ac:dyDescent="0.3">
      <c r="B64" s="251"/>
      <c r="C64" s="252"/>
      <c r="D64" s="252"/>
      <c r="E64" s="252"/>
      <c r="F64" s="260"/>
      <c r="G64" s="252"/>
      <c r="H64" s="278"/>
      <c r="I64" s="262"/>
      <c r="J64" s="27" t="s">
        <v>164</v>
      </c>
      <c r="K64" s="9">
        <v>44308</v>
      </c>
      <c r="L64" s="10">
        <v>44529</v>
      </c>
      <c r="M64" s="234"/>
      <c r="N64" s="234"/>
      <c r="O64" s="234"/>
      <c r="P64" s="281"/>
      <c r="Q64" s="236"/>
    </row>
    <row r="65" spans="2:17" ht="59.45" customHeight="1" thickBot="1" x14ac:dyDescent="0.3">
      <c r="B65" s="251"/>
      <c r="C65" s="252"/>
      <c r="D65" s="252"/>
      <c r="E65" s="252"/>
      <c r="F65" s="260"/>
      <c r="G65" s="252"/>
      <c r="H65" s="278"/>
      <c r="I65" s="262"/>
      <c r="J65" s="8" t="s">
        <v>165</v>
      </c>
      <c r="K65" s="9">
        <v>44326</v>
      </c>
      <c r="L65" s="9">
        <v>44347</v>
      </c>
      <c r="M65" s="233" t="s">
        <v>166</v>
      </c>
      <c r="N65" s="233" t="s">
        <v>167</v>
      </c>
      <c r="O65" s="233" t="s">
        <v>139</v>
      </c>
      <c r="P65" s="281"/>
      <c r="Q65" s="236"/>
    </row>
    <row r="66" spans="2:17" ht="59.45" customHeight="1" thickBot="1" x14ac:dyDescent="0.3">
      <c r="B66" s="251"/>
      <c r="C66" s="252"/>
      <c r="D66" s="252"/>
      <c r="E66" s="252"/>
      <c r="F66" s="260"/>
      <c r="G66" s="252"/>
      <c r="H66" s="278"/>
      <c r="I66" s="262"/>
      <c r="J66" s="27" t="s">
        <v>168</v>
      </c>
      <c r="K66" s="9">
        <v>44326</v>
      </c>
      <c r="L66" s="10">
        <v>44546</v>
      </c>
      <c r="M66" s="263"/>
      <c r="N66" s="263"/>
      <c r="O66" s="263"/>
      <c r="P66" s="281"/>
      <c r="Q66" s="236"/>
    </row>
    <row r="67" spans="2:17" ht="59.45" customHeight="1" thickBot="1" x14ac:dyDescent="0.3">
      <c r="B67" s="251"/>
      <c r="C67" s="252"/>
      <c r="D67" s="252"/>
      <c r="E67" s="252"/>
      <c r="F67" s="260"/>
      <c r="G67" s="252"/>
      <c r="H67" s="278"/>
      <c r="I67" s="262"/>
      <c r="J67" s="8" t="s">
        <v>169</v>
      </c>
      <c r="K67" s="9">
        <v>44410</v>
      </c>
      <c r="L67" s="10">
        <v>44546</v>
      </c>
      <c r="M67" s="234"/>
      <c r="N67" s="234"/>
      <c r="O67" s="234"/>
      <c r="P67" s="281"/>
      <c r="Q67" s="236"/>
    </row>
    <row r="68" spans="2:17" ht="59.45" customHeight="1" thickBot="1" x14ac:dyDescent="0.3">
      <c r="B68" s="251"/>
      <c r="C68" s="252"/>
      <c r="D68" s="252"/>
      <c r="E68" s="252"/>
      <c r="F68" s="260"/>
      <c r="G68" s="252"/>
      <c r="H68" s="278"/>
      <c r="I68" s="262"/>
      <c r="J68" s="15" t="s">
        <v>170</v>
      </c>
      <c r="K68" s="9">
        <v>44417</v>
      </c>
      <c r="L68" s="10">
        <v>44529</v>
      </c>
      <c r="M68" s="233" t="s">
        <v>171</v>
      </c>
      <c r="N68" s="233" t="s">
        <v>172</v>
      </c>
      <c r="O68" s="233" t="s">
        <v>173</v>
      </c>
      <c r="P68" s="281"/>
      <c r="Q68" s="236"/>
    </row>
    <row r="69" spans="2:17" ht="59.45" customHeight="1" thickBot="1" x14ac:dyDescent="0.3">
      <c r="B69" s="251"/>
      <c r="C69" s="252"/>
      <c r="D69" s="252"/>
      <c r="E69" s="252"/>
      <c r="F69" s="260"/>
      <c r="G69" s="252"/>
      <c r="H69" s="278"/>
      <c r="I69" s="262"/>
      <c r="J69" s="8" t="s">
        <v>174</v>
      </c>
      <c r="K69" s="9">
        <v>44431</v>
      </c>
      <c r="L69" s="10">
        <v>44532</v>
      </c>
      <c r="M69" s="263"/>
      <c r="N69" s="263"/>
      <c r="O69" s="263"/>
      <c r="P69" s="281"/>
      <c r="Q69" s="236"/>
    </row>
    <row r="70" spans="2:17" ht="59.45" customHeight="1" thickBot="1" x14ac:dyDescent="0.3">
      <c r="B70" s="251"/>
      <c r="C70" s="252"/>
      <c r="D70" s="252"/>
      <c r="E70" s="252"/>
      <c r="F70" s="260"/>
      <c r="G70" s="252"/>
      <c r="H70" s="279"/>
      <c r="I70" s="262"/>
      <c r="J70" s="8" t="s">
        <v>175</v>
      </c>
      <c r="K70" s="9">
        <v>44445</v>
      </c>
      <c r="L70" s="10">
        <v>44545</v>
      </c>
      <c r="M70" s="234"/>
      <c r="N70" s="234"/>
      <c r="O70" s="234"/>
      <c r="P70" s="282"/>
      <c r="Q70" s="236"/>
    </row>
    <row r="71" spans="2:17" ht="56.1" customHeight="1" thickBot="1" x14ac:dyDescent="0.3">
      <c r="B71" s="251">
        <v>10</v>
      </c>
      <c r="C71" s="252" t="s">
        <v>176</v>
      </c>
      <c r="D71" s="252" t="s">
        <v>177</v>
      </c>
      <c r="E71" s="252" t="s">
        <v>178</v>
      </c>
      <c r="F71" s="260">
        <v>0</v>
      </c>
      <c r="G71" s="252"/>
      <c r="H71" s="277">
        <v>0</v>
      </c>
      <c r="I71" s="257">
        <v>0</v>
      </c>
      <c r="J71" s="8" t="s">
        <v>179</v>
      </c>
      <c r="K71" s="16">
        <v>44221</v>
      </c>
      <c r="L71" s="16">
        <v>44221</v>
      </c>
      <c r="M71" s="233" t="s">
        <v>180</v>
      </c>
      <c r="N71" s="264" t="s">
        <v>181</v>
      </c>
      <c r="O71" s="233" t="s">
        <v>45</v>
      </c>
      <c r="P71" s="235">
        <v>1</v>
      </c>
      <c r="Q71" s="236" t="s">
        <v>1260</v>
      </c>
    </row>
    <row r="72" spans="2:17" ht="56.1" customHeight="1" thickBot="1" x14ac:dyDescent="0.3">
      <c r="B72" s="251"/>
      <c r="C72" s="252"/>
      <c r="D72" s="252"/>
      <c r="E72" s="252"/>
      <c r="F72" s="260"/>
      <c r="G72" s="252"/>
      <c r="H72" s="278"/>
      <c r="I72" s="257"/>
      <c r="J72" s="8" t="s">
        <v>182</v>
      </c>
      <c r="K72" s="16">
        <v>44228</v>
      </c>
      <c r="L72" s="16">
        <v>44308</v>
      </c>
      <c r="M72" s="234"/>
      <c r="N72" s="266"/>
      <c r="O72" s="234"/>
      <c r="P72" s="235"/>
      <c r="Q72" s="236"/>
    </row>
    <row r="73" spans="2:17" ht="56.1" customHeight="1" thickBot="1" x14ac:dyDescent="0.3">
      <c r="B73" s="251"/>
      <c r="C73" s="252"/>
      <c r="D73" s="252"/>
      <c r="E73" s="252"/>
      <c r="F73" s="260"/>
      <c r="G73" s="252"/>
      <c r="H73" s="278"/>
      <c r="I73" s="257"/>
      <c r="J73" s="8" t="s">
        <v>183</v>
      </c>
      <c r="K73" s="16">
        <v>44228</v>
      </c>
      <c r="L73" s="16">
        <v>44253</v>
      </c>
      <c r="M73" s="233" t="s">
        <v>184</v>
      </c>
      <c r="N73" s="264" t="s">
        <v>185</v>
      </c>
      <c r="O73" s="264" t="s">
        <v>109</v>
      </c>
      <c r="P73" s="235"/>
      <c r="Q73" s="236"/>
    </row>
    <row r="74" spans="2:17" ht="56.1" customHeight="1" thickBot="1" x14ac:dyDescent="0.3">
      <c r="B74" s="251"/>
      <c r="C74" s="252"/>
      <c r="D74" s="252"/>
      <c r="E74" s="252"/>
      <c r="F74" s="260"/>
      <c r="G74" s="252"/>
      <c r="H74" s="278"/>
      <c r="I74" s="257"/>
      <c r="J74" s="8" t="s">
        <v>186</v>
      </c>
      <c r="K74" s="16">
        <v>44242</v>
      </c>
      <c r="L74" s="16">
        <v>44295</v>
      </c>
      <c r="M74" s="234"/>
      <c r="N74" s="266"/>
      <c r="O74" s="266"/>
      <c r="P74" s="235"/>
      <c r="Q74" s="236"/>
    </row>
    <row r="75" spans="2:17" ht="56.1" customHeight="1" thickBot="1" x14ac:dyDescent="0.3">
      <c r="B75" s="251"/>
      <c r="C75" s="252"/>
      <c r="D75" s="252"/>
      <c r="E75" s="252"/>
      <c r="F75" s="260"/>
      <c r="G75" s="252"/>
      <c r="H75" s="278"/>
      <c r="I75" s="257"/>
      <c r="J75" s="8" t="s">
        <v>187</v>
      </c>
      <c r="K75" s="16">
        <v>44228</v>
      </c>
      <c r="L75" s="16">
        <v>44294</v>
      </c>
      <c r="M75" s="233" t="s">
        <v>188</v>
      </c>
      <c r="N75" s="264" t="s">
        <v>91</v>
      </c>
      <c r="O75" s="264" t="s">
        <v>91</v>
      </c>
      <c r="P75" s="235"/>
      <c r="Q75" s="236"/>
    </row>
    <row r="76" spans="2:17" ht="56.1" customHeight="1" thickBot="1" x14ac:dyDescent="0.3">
      <c r="B76" s="251"/>
      <c r="C76" s="252"/>
      <c r="D76" s="252"/>
      <c r="E76" s="252"/>
      <c r="F76" s="260"/>
      <c r="G76" s="252"/>
      <c r="H76" s="278"/>
      <c r="I76" s="257"/>
      <c r="J76" s="8" t="s">
        <v>189</v>
      </c>
      <c r="K76" s="16">
        <v>44242</v>
      </c>
      <c r="L76" s="16">
        <v>44316</v>
      </c>
      <c r="M76" s="234"/>
      <c r="N76" s="266"/>
      <c r="O76" s="266"/>
      <c r="P76" s="235"/>
      <c r="Q76" s="236"/>
    </row>
    <row r="77" spans="2:17" ht="56.1" customHeight="1" thickBot="1" x14ac:dyDescent="0.3">
      <c r="B77" s="251"/>
      <c r="C77" s="252"/>
      <c r="D77" s="252"/>
      <c r="E77" s="252"/>
      <c r="F77" s="260"/>
      <c r="G77" s="252"/>
      <c r="H77" s="278"/>
      <c r="I77" s="257"/>
      <c r="J77" s="8" t="s">
        <v>190</v>
      </c>
      <c r="K77" s="16">
        <v>44242</v>
      </c>
      <c r="L77" s="17">
        <v>44530</v>
      </c>
      <c r="M77" s="233" t="s">
        <v>191</v>
      </c>
      <c r="N77" s="264" t="s">
        <v>181</v>
      </c>
      <c r="O77" s="264" t="s">
        <v>45</v>
      </c>
      <c r="P77" s="235"/>
      <c r="Q77" s="236"/>
    </row>
    <row r="78" spans="2:17" ht="56.1" customHeight="1" thickBot="1" x14ac:dyDescent="0.3">
      <c r="B78" s="251"/>
      <c r="C78" s="252"/>
      <c r="D78" s="252"/>
      <c r="E78" s="252"/>
      <c r="F78" s="260"/>
      <c r="G78" s="252"/>
      <c r="H78" s="279"/>
      <c r="I78" s="257"/>
      <c r="J78" s="8" t="s">
        <v>192</v>
      </c>
      <c r="K78" s="16">
        <v>44319</v>
      </c>
      <c r="L78" s="17">
        <v>44545</v>
      </c>
      <c r="M78" s="234"/>
      <c r="N78" s="266"/>
      <c r="O78" s="266"/>
      <c r="P78" s="235"/>
      <c r="Q78" s="236"/>
    </row>
    <row r="79" spans="2:17" ht="68.45" customHeight="1" thickBot="1" x14ac:dyDescent="0.3">
      <c r="B79" s="251">
        <v>11</v>
      </c>
      <c r="C79" s="252" t="s">
        <v>193</v>
      </c>
      <c r="D79" s="252" t="s">
        <v>194</v>
      </c>
      <c r="E79" s="252" t="s">
        <v>47</v>
      </c>
      <c r="F79" s="291">
        <v>3230684</v>
      </c>
      <c r="G79" s="252" t="s">
        <v>195</v>
      </c>
      <c r="H79" s="288">
        <v>2082680</v>
      </c>
      <c r="I79" s="257">
        <f>H79/F79</f>
        <v>0.64465605425971717</v>
      </c>
      <c r="J79" s="8" t="s">
        <v>196</v>
      </c>
      <c r="K79" s="16">
        <v>44221</v>
      </c>
      <c r="L79" s="237" t="s">
        <v>1264</v>
      </c>
      <c r="M79" s="233" t="s">
        <v>197</v>
      </c>
      <c r="N79" s="264" t="s">
        <v>198</v>
      </c>
      <c r="O79" s="264" t="s">
        <v>198</v>
      </c>
      <c r="P79" s="235">
        <v>0.8</v>
      </c>
      <c r="Q79" s="233" t="s">
        <v>1260</v>
      </c>
    </row>
    <row r="80" spans="2:17" ht="93.75" customHeight="1" thickBot="1" x14ac:dyDescent="0.3">
      <c r="B80" s="251"/>
      <c r="C80" s="252"/>
      <c r="D80" s="252"/>
      <c r="E80" s="252"/>
      <c r="F80" s="291"/>
      <c r="G80" s="252"/>
      <c r="H80" s="289"/>
      <c r="I80" s="257"/>
      <c r="J80" s="8" t="s">
        <v>199</v>
      </c>
      <c r="K80" s="16">
        <v>44221</v>
      </c>
      <c r="L80" s="238"/>
      <c r="M80" s="234"/>
      <c r="N80" s="266"/>
      <c r="O80" s="266"/>
      <c r="P80" s="235"/>
      <c r="Q80" s="263"/>
    </row>
    <row r="81" spans="2:17" ht="68.45" customHeight="1" thickBot="1" x14ac:dyDescent="0.3">
      <c r="B81" s="251"/>
      <c r="C81" s="252"/>
      <c r="D81" s="252"/>
      <c r="E81" s="252"/>
      <c r="F81" s="291"/>
      <c r="G81" s="252"/>
      <c r="H81" s="289"/>
      <c r="I81" s="257"/>
      <c r="J81" s="8" t="s">
        <v>200</v>
      </c>
      <c r="K81" s="16">
        <v>44221</v>
      </c>
      <c r="L81" s="238"/>
      <c r="M81" s="233" t="s">
        <v>201</v>
      </c>
      <c r="N81" s="264" t="s">
        <v>202</v>
      </c>
      <c r="O81" s="264" t="s">
        <v>202</v>
      </c>
      <c r="P81" s="235"/>
      <c r="Q81" s="263"/>
    </row>
    <row r="82" spans="2:17" ht="68.45" customHeight="1" thickBot="1" x14ac:dyDescent="0.3">
      <c r="B82" s="251"/>
      <c r="C82" s="252"/>
      <c r="D82" s="252"/>
      <c r="E82" s="252"/>
      <c r="F82" s="291"/>
      <c r="G82" s="252"/>
      <c r="H82" s="289"/>
      <c r="I82" s="257"/>
      <c r="J82" s="8" t="s">
        <v>203</v>
      </c>
      <c r="K82" s="16">
        <v>44221</v>
      </c>
      <c r="L82" s="238"/>
      <c r="M82" s="234"/>
      <c r="N82" s="266"/>
      <c r="O82" s="266"/>
      <c r="P82" s="235"/>
      <c r="Q82" s="263"/>
    </row>
    <row r="83" spans="2:17" ht="68.45" customHeight="1" thickBot="1" x14ac:dyDescent="0.3">
      <c r="B83" s="251"/>
      <c r="C83" s="252"/>
      <c r="D83" s="252"/>
      <c r="E83" s="252"/>
      <c r="F83" s="291"/>
      <c r="G83" s="252"/>
      <c r="H83" s="289"/>
      <c r="I83" s="257"/>
      <c r="J83" s="8" t="s">
        <v>204</v>
      </c>
      <c r="K83" s="16">
        <v>44221</v>
      </c>
      <c r="L83" s="239"/>
      <c r="M83" s="233" t="s">
        <v>205</v>
      </c>
      <c r="N83" s="264" t="s">
        <v>206</v>
      </c>
      <c r="O83" s="264" t="s">
        <v>206</v>
      </c>
      <c r="P83" s="235"/>
      <c r="Q83" s="263"/>
    </row>
    <row r="84" spans="2:17" ht="84.95" customHeight="1" thickBot="1" x14ac:dyDescent="0.3">
      <c r="B84" s="251"/>
      <c r="C84" s="252"/>
      <c r="D84" s="252"/>
      <c r="E84" s="252"/>
      <c r="F84" s="291"/>
      <c r="G84" s="252"/>
      <c r="H84" s="289"/>
      <c r="I84" s="257"/>
      <c r="J84" s="8" t="s">
        <v>207</v>
      </c>
      <c r="K84" s="16">
        <v>44221</v>
      </c>
      <c r="L84" s="16">
        <v>44530</v>
      </c>
      <c r="M84" s="234"/>
      <c r="N84" s="266"/>
      <c r="O84" s="266"/>
      <c r="P84" s="235"/>
      <c r="Q84" s="263"/>
    </row>
    <row r="85" spans="2:17" ht="68.45" customHeight="1" thickBot="1" x14ac:dyDescent="0.3">
      <c r="B85" s="251"/>
      <c r="C85" s="252"/>
      <c r="D85" s="252"/>
      <c r="E85" s="252"/>
      <c r="F85" s="291"/>
      <c r="G85" s="252"/>
      <c r="H85" s="289"/>
      <c r="I85" s="257"/>
      <c r="J85" s="8" t="s">
        <v>208</v>
      </c>
      <c r="K85" s="16">
        <v>44221</v>
      </c>
      <c r="L85" s="16">
        <v>44530</v>
      </c>
      <c r="M85" s="233" t="s">
        <v>209</v>
      </c>
      <c r="N85" s="264" t="s">
        <v>149</v>
      </c>
      <c r="O85" s="264" t="s">
        <v>149</v>
      </c>
      <c r="P85" s="235"/>
      <c r="Q85" s="263"/>
    </row>
    <row r="86" spans="2:17" ht="55.5" customHeight="1" thickBot="1" x14ac:dyDescent="0.3">
      <c r="B86" s="251"/>
      <c r="C86" s="252"/>
      <c r="D86" s="252"/>
      <c r="E86" s="252"/>
      <c r="F86" s="291"/>
      <c r="G86" s="252"/>
      <c r="H86" s="290"/>
      <c r="I86" s="257"/>
      <c r="J86" s="8" t="s">
        <v>210</v>
      </c>
      <c r="K86" s="16">
        <v>44221</v>
      </c>
      <c r="L86" s="16">
        <v>44530</v>
      </c>
      <c r="M86" s="234"/>
      <c r="N86" s="266"/>
      <c r="O86" s="266"/>
      <c r="P86" s="235"/>
      <c r="Q86" s="234"/>
    </row>
    <row r="87" spans="2:17" s="2" customFormat="1" ht="24.75" customHeight="1" thickBot="1" x14ac:dyDescent="0.3">
      <c r="B87" s="249" t="s">
        <v>211</v>
      </c>
      <c r="C87" s="250"/>
      <c r="D87" s="250"/>
      <c r="E87" s="250"/>
      <c r="F87" s="250"/>
      <c r="G87" s="250"/>
      <c r="H87" s="250"/>
      <c r="I87" s="250"/>
      <c r="J87" s="250"/>
      <c r="K87" s="250"/>
      <c r="L87" s="250"/>
      <c r="M87" s="250"/>
      <c r="N87" s="250"/>
      <c r="O87" s="250"/>
      <c r="P87" s="250"/>
      <c r="Q87" s="250"/>
    </row>
    <row r="88" spans="2:17" ht="66" customHeight="1" thickBot="1" x14ac:dyDescent="0.3">
      <c r="B88" s="251">
        <v>12</v>
      </c>
      <c r="C88" s="252" t="s">
        <v>212</v>
      </c>
      <c r="D88" s="252" t="s">
        <v>213</v>
      </c>
      <c r="E88" s="14" t="s">
        <v>214</v>
      </c>
      <c r="F88" s="253">
        <v>71032</v>
      </c>
      <c r="G88" s="252" t="s">
        <v>195</v>
      </c>
      <c r="H88" s="288">
        <v>58824</v>
      </c>
      <c r="I88" s="257">
        <f>H88/F88</f>
        <v>0.82813379885122196</v>
      </c>
      <c r="J88" s="8" t="s">
        <v>215</v>
      </c>
      <c r="K88" s="16">
        <v>44214</v>
      </c>
      <c r="L88" s="17">
        <v>44561</v>
      </c>
      <c r="M88" s="12" t="s">
        <v>216</v>
      </c>
      <c r="N88" s="12" t="s">
        <v>96</v>
      </c>
      <c r="O88" s="13" t="s">
        <v>96</v>
      </c>
      <c r="P88" s="235">
        <v>1</v>
      </c>
      <c r="Q88" s="236" t="s">
        <v>1260</v>
      </c>
    </row>
    <row r="89" spans="2:17" ht="72.75" customHeight="1" thickBot="1" x14ac:dyDescent="0.3">
      <c r="B89" s="251"/>
      <c r="C89" s="252"/>
      <c r="D89" s="252"/>
      <c r="E89" s="14" t="s">
        <v>47</v>
      </c>
      <c r="F89" s="253"/>
      <c r="G89" s="252"/>
      <c r="H89" s="289"/>
      <c r="I89" s="257"/>
      <c r="J89" s="8" t="s">
        <v>217</v>
      </c>
      <c r="K89" s="16">
        <v>44214</v>
      </c>
      <c r="L89" s="17">
        <v>44561</v>
      </c>
      <c r="M89" s="12" t="s">
        <v>218</v>
      </c>
      <c r="N89" s="12" t="s">
        <v>219</v>
      </c>
      <c r="O89" s="13" t="s">
        <v>219</v>
      </c>
      <c r="P89" s="235"/>
      <c r="Q89" s="246"/>
    </row>
    <row r="90" spans="2:17" ht="131.25" customHeight="1" thickBot="1" x14ac:dyDescent="0.3">
      <c r="B90" s="251"/>
      <c r="C90" s="252"/>
      <c r="D90" s="252"/>
      <c r="E90" s="14" t="s">
        <v>178</v>
      </c>
      <c r="F90" s="253"/>
      <c r="G90" s="252"/>
      <c r="H90" s="289"/>
      <c r="I90" s="257"/>
      <c r="J90" s="8" t="s">
        <v>220</v>
      </c>
      <c r="K90" s="16">
        <v>44214</v>
      </c>
      <c r="L90" s="17">
        <v>44561</v>
      </c>
      <c r="M90" s="12" t="s">
        <v>221</v>
      </c>
      <c r="N90" s="12" t="s">
        <v>96</v>
      </c>
      <c r="O90" s="13" t="s">
        <v>96</v>
      </c>
      <c r="P90" s="235"/>
      <c r="Q90" s="246"/>
    </row>
    <row r="91" spans="2:17" ht="84.75" customHeight="1" thickBot="1" x14ac:dyDescent="0.3">
      <c r="B91" s="251"/>
      <c r="C91" s="252"/>
      <c r="D91" s="252"/>
      <c r="E91" s="252" t="s">
        <v>50</v>
      </c>
      <c r="F91" s="253"/>
      <c r="G91" s="252"/>
      <c r="H91" s="289"/>
      <c r="I91" s="257"/>
      <c r="J91" s="8" t="s">
        <v>222</v>
      </c>
      <c r="K91" s="16">
        <v>44214</v>
      </c>
      <c r="L91" s="16">
        <v>44410</v>
      </c>
      <c r="M91" s="12" t="s">
        <v>223</v>
      </c>
      <c r="N91" s="12" t="s">
        <v>224</v>
      </c>
      <c r="O91" s="13" t="s">
        <v>224</v>
      </c>
      <c r="P91" s="235"/>
      <c r="Q91" s="246"/>
    </row>
    <row r="92" spans="2:17" ht="159.75" customHeight="1" thickBot="1" x14ac:dyDescent="0.3">
      <c r="B92" s="251"/>
      <c r="C92" s="252"/>
      <c r="D92" s="252"/>
      <c r="E92" s="252"/>
      <c r="F92" s="253"/>
      <c r="G92" s="252"/>
      <c r="H92" s="289"/>
      <c r="I92" s="257"/>
      <c r="J92" s="8" t="s">
        <v>225</v>
      </c>
      <c r="K92" s="16">
        <v>44214</v>
      </c>
      <c r="L92" s="16">
        <v>44410</v>
      </c>
      <c r="M92" s="12" t="s">
        <v>226</v>
      </c>
      <c r="N92" s="12" t="s">
        <v>227</v>
      </c>
      <c r="O92" s="13" t="s">
        <v>227</v>
      </c>
      <c r="P92" s="235"/>
      <c r="Q92" s="246"/>
    </row>
    <row r="93" spans="2:17" ht="82.5" customHeight="1" thickBot="1" x14ac:dyDescent="0.3">
      <c r="B93" s="251"/>
      <c r="C93" s="252"/>
      <c r="D93" s="252"/>
      <c r="E93" s="14" t="s">
        <v>228</v>
      </c>
      <c r="F93" s="253"/>
      <c r="G93" s="252"/>
      <c r="H93" s="289"/>
      <c r="I93" s="257"/>
      <c r="J93" s="8" t="s">
        <v>229</v>
      </c>
      <c r="K93" s="16">
        <v>44214</v>
      </c>
      <c r="L93" s="16">
        <v>44410</v>
      </c>
      <c r="M93" s="12" t="s">
        <v>230</v>
      </c>
      <c r="N93" s="12" t="s">
        <v>231</v>
      </c>
      <c r="O93" s="13" t="s">
        <v>231</v>
      </c>
      <c r="P93" s="235"/>
      <c r="Q93" s="246"/>
    </row>
    <row r="94" spans="2:17" ht="94.5" customHeight="1" thickBot="1" x14ac:dyDescent="0.3">
      <c r="B94" s="251"/>
      <c r="C94" s="252"/>
      <c r="D94" s="252"/>
      <c r="E94" s="14" t="s">
        <v>232</v>
      </c>
      <c r="F94" s="253"/>
      <c r="G94" s="252"/>
      <c r="H94" s="289"/>
      <c r="I94" s="257"/>
      <c r="J94" s="8" t="s">
        <v>233</v>
      </c>
      <c r="K94" s="16">
        <v>44214</v>
      </c>
      <c r="L94" s="16">
        <v>44410</v>
      </c>
      <c r="M94" s="12" t="s">
        <v>234</v>
      </c>
      <c r="N94" s="12" t="s">
        <v>235</v>
      </c>
      <c r="O94" s="13" t="s">
        <v>235</v>
      </c>
      <c r="P94" s="235"/>
      <c r="Q94" s="246"/>
    </row>
    <row r="95" spans="2:17" ht="59.25" customHeight="1" thickBot="1" x14ac:dyDescent="0.3">
      <c r="B95" s="251"/>
      <c r="C95" s="252"/>
      <c r="D95" s="252"/>
      <c r="E95" s="252" t="s">
        <v>236</v>
      </c>
      <c r="F95" s="253"/>
      <c r="G95" s="252"/>
      <c r="H95" s="289"/>
      <c r="I95" s="257"/>
      <c r="J95" s="292" t="s">
        <v>237</v>
      </c>
      <c r="K95" s="242">
        <v>44214</v>
      </c>
      <c r="L95" s="242">
        <v>44377</v>
      </c>
      <c r="M95" s="12" t="s">
        <v>238</v>
      </c>
      <c r="N95" s="12" t="s">
        <v>239</v>
      </c>
      <c r="O95" s="13" t="s">
        <v>239</v>
      </c>
      <c r="P95" s="235"/>
      <c r="Q95" s="246"/>
    </row>
    <row r="96" spans="2:17" ht="70.5" customHeight="1" thickBot="1" x14ac:dyDescent="0.3">
      <c r="B96" s="251"/>
      <c r="C96" s="252"/>
      <c r="D96" s="252"/>
      <c r="E96" s="252"/>
      <c r="F96" s="253"/>
      <c r="G96" s="252"/>
      <c r="H96" s="290"/>
      <c r="I96" s="257"/>
      <c r="J96" s="293"/>
      <c r="K96" s="243"/>
      <c r="L96" s="243"/>
      <c r="M96" s="12" t="s">
        <v>240</v>
      </c>
      <c r="N96" s="12" t="s">
        <v>68</v>
      </c>
      <c r="O96" s="13" t="s">
        <v>68</v>
      </c>
      <c r="P96" s="235"/>
      <c r="Q96" s="246"/>
    </row>
    <row r="97" spans="2:17" ht="62.1" customHeight="1" thickBot="1" x14ac:dyDescent="0.3">
      <c r="B97" s="251">
        <v>13</v>
      </c>
      <c r="C97" s="252" t="s">
        <v>241</v>
      </c>
      <c r="D97" s="252" t="s">
        <v>242</v>
      </c>
      <c r="E97" s="252" t="s">
        <v>47</v>
      </c>
      <c r="F97" s="260">
        <v>254715</v>
      </c>
      <c r="G97" s="252" t="s">
        <v>195</v>
      </c>
      <c r="H97" s="288">
        <v>197889</v>
      </c>
      <c r="I97" s="257">
        <f>H97/F97</f>
        <v>0.7769035981390966</v>
      </c>
      <c r="J97" s="8" t="s">
        <v>243</v>
      </c>
      <c r="K97" s="16">
        <v>44214</v>
      </c>
      <c r="L97" s="17">
        <v>44547</v>
      </c>
      <c r="M97" s="233" t="s">
        <v>244</v>
      </c>
      <c r="N97" s="264" t="s">
        <v>167</v>
      </c>
      <c r="O97" s="264" t="s">
        <v>139</v>
      </c>
      <c r="P97" s="235">
        <v>0.9</v>
      </c>
      <c r="Q97" s="236" t="s">
        <v>1260</v>
      </c>
    </row>
    <row r="98" spans="2:17" ht="90.75" customHeight="1" thickBot="1" x14ac:dyDescent="0.3">
      <c r="B98" s="251"/>
      <c r="C98" s="252"/>
      <c r="D98" s="252"/>
      <c r="E98" s="252"/>
      <c r="F98" s="260"/>
      <c r="G98" s="252"/>
      <c r="H98" s="289"/>
      <c r="I98" s="257"/>
      <c r="J98" s="8" t="s">
        <v>245</v>
      </c>
      <c r="K98" s="16">
        <v>44214</v>
      </c>
      <c r="L98" s="17">
        <v>44547</v>
      </c>
      <c r="M98" s="234"/>
      <c r="N98" s="266"/>
      <c r="O98" s="266"/>
      <c r="P98" s="235"/>
      <c r="Q98" s="236"/>
    </row>
    <row r="99" spans="2:17" ht="90" customHeight="1" thickBot="1" x14ac:dyDescent="0.3">
      <c r="B99" s="251"/>
      <c r="C99" s="252"/>
      <c r="D99" s="252"/>
      <c r="E99" s="252"/>
      <c r="F99" s="260"/>
      <c r="G99" s="252"/>
      <c r="H99" s="289"/>
      <c r="I99" s="257"/>
      <c r="J99" s="28" t="s">
        <v>246</v>
      </c>
      <c r="K99" s="29">
        <v>44256</v>
      </c>
      <c r="L99" s="30" t="s">
        <v>1263</v>
      </c>
      <c r="M99" s="12" t="s">
        <v>247</v>
      </c>
      <c r="N99" s="13" t="s">
        <v>248</v>
      </c>
      <c r="O99" s="13" t="s">
        <v>249</v>
      </c>
      <c r="P99" s="235"/>
      <c r="Q99" s="246"/>
    </row>
    <row r="100" spans="2:17" ht="67.5" customHeight="1" thickBot="1" x14ac:dyDescent="0.3">
      <c r="B100" s="251"/>
      <c r="C100" s="252"/>
      <c r="D100" s="252"/>
      <c r="E100" s="247" t="s">
        <v>50</v>
      </c>
      <c r="F100" s="260"/>
      <c r="G100" s="252"/>
      <c r="H100" s="289"/>
      <c r="I100" s="257"/>
      <c r="J100" s="8" t="s">
        <v>250</v>
      </c>
      <c r="K100" s="29">
        <v>44256</v>
      </c>
      <c r="L100" s="16">
        <v>44470</v>
      </c>
      <c r="M100" s="233" t="s">
        <v>251</v>
      </c>
      <c r="N100" s="264" t="s">
        <v>181</v>
      </c>
      <c r="O100" s="264" t="s">
        <v>252</v>
      </c>
      <c r="P100" s="235"/>
      <c r="Q100" s="246"/>
    </row>
    <row r="101" spans="2:17" ht="62.1" customHeight="1" thickBot="1" x14ac:dyDescent="0.3">
      <c r="B101" s="251"/>
      <c r="C101" s="252"/>
      <c r="D101" s="252"/>
      <c r="E101" s="294"/>
      <c r="F101" s="260"/>
      <c r="G101" s="252"/>
      <c r="H101" s="289"/>
      <c r="I101" s="257"/>
      <c r="J101" s="8" t="s">
        <v>253</v>
      </c>
      <c r="K101" s="29">
        <v>44256</v>
      </c>
      <c r="L101" s="16">
        <v>44470</v>
      </c>
      <c r="M101" s="234"/>
      <c r="N101" s="266"/>
      <c r="O101" s="266"/>
      <c r="P101" s="235"/>
      <c r="Q101" s="246"/>
    </row>
    <row r="102" spans="2:17" ht="182.25" customHeight="1" thickBot="1" x14ac:dyDescent="0.3">
      <c r="B102" s="251"/>
      <c r="C102" s="252"/>
      <c r="D102" s="252"/>
      <c r="E102" s="248"/>
      <c r="F102" s="260"/>
      <c r="G102" s="252"/>
      <c r="H102" s="290"/>
      <c r="I102" s="257"/>
      <c r="J102" s="8" t="s">
        <v>254</v>
      </c>
      <c r="K102" s="16">
        <v>44348</v>
      </c>
      <c r="L102" s="30" t="s">
        <v>255</v>
      </c>
      <c r="M102" s="12" t="s">
        <v>256</v>
      </c>
      <c r="N102" s="13" t="s">
        <v>181</v>
      </c>
      <c r="O102" s="13" t="s">
        <v>45</v>
      </c>
      <c r="P102" s="235"/>
      <c r="Q102" s="246"/>
    </row>
    <row r="103" spans="2:17" s="20" customFormat="1" ht="21" customHeight="1" thickBot="1" x14ac:dyDescent="0.3">
      <c r="B103" s="249" t="s">
        <v>257</v>
      </c>
      <c r="C103" s="250"/>
      <c r="D103" s="250"/>
      <c r="E103" s="250"/>
      <c r="F103" s="250"/>
      <c r="G103" s="250"/>
      <c r="H103" s="250"/>
      <c r="I103" s="250"/>
      <c r="J103" s="250"/>
      <c r="K103" s="250"/>
      <c r="L103" s="250"/>
      <c r="M103" s="250"/>
      <c r="N103" s="250"/>
      <c r="O103" s="250"/>
      <c r="P103" s="250"/>
      <c r="Q103" s="250"/>
    </row>
    <row r="104" spans="2:17" s="2" customFormat="1" ht="24.75" customHeight="1" thickBot="1" x14ac:dyDescent="0.3">
      <c r="B104" s="249" t="s">
        <v>258</v>
      </c>
      <c r="C104" s="250"/>
      <c r="D104" s="250"/>
      <c r="E104" s="250"/>
      <c r="F104" s="250"/>
      <c r="G104" s="250"/>
      <c r="H104" s="250"/>
      <c r="I104" s="250"/>
      <c r="J104" s="250"/>
      <c r="K104" s="250"/>
      <c r="L104" s="250"/>
      <c r="M104" s="250"/>
      <c r="N104" s="250"/>
      <c r="O104" s="250"/>
      <c r="P104" s="250"/>
      <c r="Q104" s="250"/>
    </row>
    <row r="105" spans="2:17" ht="47.45" customHeight="1" thickBot="1" x14ac:dyDescent="0.3">
      <c r="B105" s="251">
        <v>14</v>
      </c>
      <c r="C105" s="252" t="s">
        <v>259</v>
      </c>
      <c r="D105" s="252" t="s">
        <v>260</v>
      </c>
      <c r="E105" s="14" t="s">
        <v>73</v>
      </c>
      <c r="F105" s="253">
        <v>0</v>
      </c>
      <c r="G105" s="252"/>
      <c r="H105" s="277">
        <v>0</v>
      </c>
      <c r="I105" s="257">
        <v>0</v>
      </c>
      <c r="J105" s="292" t="s">
        <v>261</v>
      </c>
      <c r="K105" s="295">
        <v>44214</v>
      </c>
      <c r="L105" s="242">
        <v>44312</v>
      </c>
      <c r="M105" s="236" t="s">
        <v>262</v>
      </c>
      <c r="N105" s="236" t="s">
        <v>263</v>
      </c>
      <c r="O105" s="246" t="s">
        <v>263</v>
      </c>
      <c r="P105" s="235">
        <v>1</v>
      </c>
      <c r="Q105" s="236" t="s">
        <v>1260</v>
      </c>
    </row>
    <row r="106" spans="2:17" ht="37.5" customHeight="1" thickBot="1" x14ac:dyDescent="0.3">
      <c r="B106" s="251"/>
      <c r="C106" s="252"/>
      <c r="D106" s="252"/>
      <c r="E106" s="14" t="s">
        <v>77</v>
      </c>
      <c r="F106" s="253"/>
      <c r="G106" s="252"/>
      <c r="H106" s="278"/>
      <c r="I106" s="257"/>
      <c r="J106" s="293"/>
      <c r="K106" s="296"/>
      <c r="L106" s="243"/>
      <c r="M106" s="236"/>
      <c r="N106" s="236"/>
      <c r="O106" s="246"/>
      <c r="P106" s="235"/>
      <c r="Q106" s="246"/>
    </row>
    <row r="107" spans="2:17" ht="47.45" customHeight="1" thickBot="1" x14ac:dyDescent="0.3">
      <c r="B107" s="251"/>
      <c r="C107" s="252"/>
      <c r="D107" s="252"/>
      <c r="E107" s="14" t="s">
        <v>79</v>
      </c>
      <c r="F107" s="253"/>
      <c r="G107" s="252"/>
      <c r="H107" s="278"/>
      <c r="I107" s="257"/>
      <c r="J107" s="31" t="s">
        <v>261</v>
      </c>
      <c r="K107" s="29">
        <v>44214</v>
      </c>
      <c r="L107" s="29">
        <v>44312</v>
      </c>
      <c r="M107" s="236"/>
      <c r="N107" s="236"/>
      <c r="O107" s="246"/>
      <c r="P107" s="235"/>
      <c r="Q107" s="246"/>
    </row>
    <row r="108" spans="2:17" ht="47.45" customHeight="1" thickBot="1" x14ac:dyDescent="0.3">
      <c r="B108" s="251"/>
      <c r="C108" s="252"/>
      <c r="D108" s="252"/>
      <c r="E108" s="14" t="s">
        <v>264</v>
      </c>
      <c r="F108" s="253"/>
      <c r="G108" s="252"/>
      <c r="H108" s="278"/>
      <c r="I108" s="257"/>
      <c r="J108" s="14" t="s">
        <v>265</v>
      </c>
      <c r="K108" s="29">
        <v>44214</v>
      </c>
      <c r="L108" s="32">
        <v>44256</v>
      </c>
      <c r="M108" s="236" t="s">
        <v>266</v>
      </c>
      <c r="N108" s="236" t="s">
        <v>263</v>
      </c>
      <c r="O108" s="246" t="s">
        <v>263</v>
      </c>
      <c r="P108" s="235"/>
      <c r="Q108" s="246"/>
    </row>
    <row r="109" spans="2:17" ht="47.45" customHeight="1" thickBot="1" x14ac:dyDescent="0.3">
      <c r="B109" s="251"/>
      <c r="C109" s="252"/>
      <c r="D109" s="252"/>
      <c r="E109" s="14" t="s">
        <v>84</v>
      </c>
      <c r="F109" s="253"/>
      <c r="G109" s="252"/>
      <c r="H109" s="278"/>
      <c r="I109" s="257"/>
      <c r="J109" s="14" t="s">
        <v>267</v>
      </c>
      <c r="K109" s="29">
        <v>44214</v>
      </c>
      <c r="L109" s="33">
        <v>44225</v>
      </c>
      <c r="M109" s="236"/>
      <c r="N109" s="236"/>
      <c r="O109" s="246"/>
      <c r="P109" s="235"/>
      <c r="Q109" s="246"/>
    </row>
    <row r="110" spans="2:17" ht="47.45" customHeight="1" thickBot="1" x14ac:dyDescent="0.3">
      <c r="B110" s="251"/>
      <c r="C110" s="252"/>
      <c r="D110" s="252"/>
      <c r="E110" s="14" t="s">
        <v>268</v>
      </c>
      <c r="F110" s="253"/>
      <c r="G110" s="252"/>
      <c r="H110" s="278"/>
      <c r="I110" s="257"/>
      <c r="J110" s="34" t="s">
        <v>269</v>
      </c>
      <c r="K110" s="33">
        <v>44256</v>
      </c>
      <c r="L110" s="33">
        <v>44302</v>
      </c>
      <c r="M110" s="236"/>
      <c r="N110" s="236"/>
      <c r="O110" s="246"/>
      <c r="P110" s="235"/>
      <c r="Q110" s="246"/>
    </row>
    <row r="111" spans="2:17" ht="47.45" customHeight="1" thickBot="1" x14ac:dyDescent="0.3">
      <c r="B111" s="251"/>
      <c r="C111" s="252"/>
      <c r="D111" s="252"/>
      <c r="E111" s="14" t="s">
        <v>270</v>
      </c>
      <c r="F111" s="253"/>
      <c r="G111" s="252"/>
      <c r="H111" s="278"/>
      <c r="I111" s="257"/>
      <c r="J111" s="8" t="s">
        <v>271</v>
      </c>
      <c r="K111" s="35">
        <v>44295</v>
      </c>
      <c r="L111" s="33">
        <v>44377</v>
      </c>
      <c r="M111" s="236" t="s">
        <v>272</v>
      </c>
      <c r="N111" s="236" t="s">
        <v>263</v>
      </c>
      <c r="O111" s="246" t="s">
        <v>263</v>
      </c>
      <c r="P111" s="235"/>
      <c r="Q111" s="246"/>
    </row>
    <row r="112" spans="2:17" ht="57" customHeight="1" thickBot="1" x14ac:dyDescent="0.3">
      <c r="B112" s="251"/>
      <c r="C112" s="252"/>
      <c r="D112" s="252"/>
      <c r="E112" s="14" t="s">
        <v>236</v>
      </c>
      <c r="F112" s="253"/>
      <c r="G112" s="252"/>
      <c r="H112" s="278"/>
      <c r="I112" s="257"/>
      <c r="J112" s="28" t="s">
        <v>273</v>
      </c>
      <c r="K112" s="33">
        <v>44348</v>
      </c>
      <c r="L112" s="33">
        <v>44377</v>
      </c>
      <c r="M112" s="236"/>
      <c r="N112" s="236"/>
      <c r="O112" s="246"/>
      <c r="P112" s="235"/>
      <c r="Q112" s="246"/>
    </row>
    <row r="113" spans="2:17" ht="47.45" customHeight="1" thickBot="1" x14ac:dyDescent="0.3">
      <c r="B113" s="251"/>
      <c r="C113" s="252"/>
      <c r="D113" s="252"/>
      <c r="E113" s="14" t="s">
        <v>274</v>
      </c>
      <c r="F113" s="253"/>
      <c r="G113" s="252"/>
      <c r="H113" s="279"/>
      <c r="I113" s="257"/>
      <c r="J113" s="31" t="s">
        <v>275</v>
      </c>
      <c r="K113" s="33">
        <v>44378</v>
      </c>
      <c r="L113" s="33">
        <v>44495</v>
      </c>
      <c r="M113" s="236"/>
      <c r="N113" s="236"/>
      <c r="O113" s="246"/>
      <c r="P113" s="235"/>
      <c r="Q113" s="246"/>
    </row>
    <row r="114" spans="2:17" ht="64.5" customHeight="1" thickBot="1" x14ac:dyDescent="0.3">
      <c r="B114" s="251">
        <v>15</v>
      </c>
      <c r="C114" s="252" t="s">
        <v>276</v>
      </c>
      <c r="D114" s="252" t="s">
        <v>277</v>
      </c>
      <c r="E114" s="252" t="s">
        <v>47</v>
      </c>
      <c r="F114" s="260">
        <v>392625</v>
      </c>
      <c r="G114" s="252" t="s">
        <v>278</v>
      </c>
      <c r="H114" s="277">
        <v>390211</v>
      </c>
      <c r="I114" s="257">
        <f>H114/F114</f>
        <v>0.99385163960522127</v>
      </c>
      <c r="J114" s="8" t="s">
        <v>279</v>
      </c>
      <c r="K114" s="16">
        <v>44210</v>
      </c>
      <c r="L114" s="16">
        <v>44232</v>
      </c>
      <c r="M114" s="233" t="s">
        <v>280</v>
      </c>
      <c r="N114" s="264" t="s">
        <v>281</v>
      </c>
      <c r="O114" s="264" t="s">
        <v>281</v>
      </c>
      <c r="P114" s="235">
        <v>1</v>
      </c>
      <c r="Q114" s="236" t="s">
        <v>1260</v>
      </c>
    </row>
    <row r="115" spans="2:17" ht="64.5" customHeight="1" thickBot="1" x14ac:dyDescent="0.3">
      <c r="B115" s="251"/>
      <c r="C115" s="252"/>
      <c r="D115" s="252"/>
      <c r="E115" s="252"/>
      <c r="F115" s="260"/>
      <c r="G115" s="252"/>
      <c r="H115" s="278"/>
      <c r="I115" s="257"/>
      <c r="J115" s="8" t="s">
        <v>282</v>
      </c>
      <c r="K115" s="16">
        <v>44221</v>
      </c>
      <c r="L115" s="36">
        <v>44390</v>
      </c>
      <c r="M115" s="234"/>
      <c r="N115" s="266"/>
      <c r="O115" s="266"/>
      <c r="P115" s="235"/>
      <c r="Q115" s="236"/>
    </row>
    <row r="116" spans="2:17" ht="64.5" customHeight="1" thickBot="1" x14ac:dyDescent="0.3">
      <c r="B116" s="251"/>
      <c r="C116" s="252"/>
      <c r="D116" s="252"/>
      <c r="E116" s="252"/>
      <c r="F116" s="260"/>
      <c r="G116" s="252"/>
      <c r="H116" s="278"/>
      <c r="I116" s="257"/>
      <c r="J116" s="8" t="s">
        <v>283</v>
      </c>
      <c r="K116" s="16">
        <v>44221</v>
      </c>
      <c r="L116" s="17">
        <v>44547</v>
      </c>
      <c r="M116" s="12" t="s">
        <v>284</v>
      </c>
      <c r="N116" s="13" t="s">
        <v>281</v>
      </c>
      <c r="O116" s="13" t="s">
        <v>281</v>
      </c>
      <c r="P116" s="235"/>
      <c r="Q116" s="246"/>
    </row>
    <row r="117" spans="2:17" ht="64.5" customHeight="1" thickBot="1" x14ac:dyDescent="0.3">
      <c r="B117" s="251"/>
      <c r="C117" s="252"/>
      <c r="D117" s="252"/>
      <c r="E117" s="252"/>
      <c r="F117" s="260"/>
      <c r="G117" s="252"/>
      <c r="H117" s="278"/>
      <c r="I117" s="257"/>
      <c r="J117" s="8" t="s">
        <v>285</v>
      </c>
      <c r="K117" s="16">
        <v>44221</v>
      </c>
      <c r="L117" s="17">
        <v>44547</v>
      </c>
      <c r="M117" s="12" t="s">
        <v>286</v>
      </c>
      <c r="N117" s="13" t="s">
        <v>62</v>
      </c>
      <c r="O117" s="13" t="s">
        <v>62</v>
      </c>
      <c r="P117" s="235"/>
      <c r="Q117" s="246"/>
    </row>
    <row r="118" spans="2:17" ht="64.5" customHeight="1" thickBot="1" x14ac:dyDescent="0.3">
      <c r="B118" s="251"/>
      <c r="C118" s="252"/>
      <c r="D118" s="252"/>
      <c r="E118" s="252"/>
      <c r="F118" s="260"/>
      <c r="G118" s="252"/>
      <c r="H118" s="278"/>
      <c r="I118" s="257"/>
      <c r="J118" s="8" t="s">
        <v>287</v>
      </c>
      <c r="K118" s="16">
        <v>44221</v>
      </c>
      <c r="L118" s="17">
        <v>44547</v>
      </c>
      <c r="M118" s="12" t="s">
        <v>288</v>
      </c>
      <c r="N118" s="13" t="s">
        <v>45</v>
      </c>
      <c r="O118" s="13" t="s">
        <v>45</v>
      </c>
      <c r="P118" s="235"/>
      <c r="Q118" s="246"/>
    </row>
    <row r="119" spans="2:17" ht="64.5" customHeight="1" thickBot="1" x14ac:dyDescent="0.3">
      <c r="B119" s="251"/>
      <c r="C119" s="252"/>
      <c r="D119" s="252"/>
      <c r="E119" s="252"/>
      <c r="F119" s="260"/>
      <c r="G119" s="252"/>
      <c r="H119" s="278"/>
      <c r="I119" s="257"/>
      <c r="J119" s="8" t="s">
        <v>289</v>
      </c>
      <c r="K119" s="16">
        <v>44221</v>
      </c>
      <c r="L119" s="17">
        <v>44547</v>
      </c>
      <c r="M119" s="12" t="s">
        <v>290</v>
      </c>
      <c r="N119" s="13" t="s">
        <v>291</v>
      </c>
      <c r="O119" s="13" t="s">
        <v>291</v>
      </c>
      <c r="P119" s="235"/>
      <c r="Q119" s="246"/>
    </row>
    <row r="120" spans="2:17" ht="64.5" customHeight="1" thickBot="1" x14ac:dyDescent="0.3">
      <c r="B120" s="251"/>
      <c r="C120" s="252"/>
      <c r="D120" s="252"/>
      <c r="E120" s="252"/>
      <c r="F120" s="260"/>
      <c r="G120" s="252"/>
      <c r="H120" s="278"/>
      <c r="I120" s="257"/>
      <c r="J120" s="8" t="s">
        <v>292</v>
      </c>
      <c r="K120" s="16">
        <v>44221</v>
      </c>
      <c r="L120" s="17">
        <v>44547</v>
      </c>
      <c r="M120" s="12" t="s">
        <v>293</v>
      </c>
      <c r="N120" s="13" t="s">
        <v>45</v>
      </c>
      <c r="O120" s="13" t="s">
        <v>45</v>
      </c>
      <c r="P120" s="235"/>
      <c r="Q120" s="246"/>
    </row>
    <row r="121" spans="2:17" ht="64.5" customHeight="1" thickBot="1" x14ac:dyDescent="0.3">
      <c r="B121" s="251"/>
      <c r="C121" s="252"/>
      <c r="D121" s="252"/>
      <c r="E121" s="252"/>
      <c r="F121" s="260"/>
      <c r="G121" s="252"/>
      <c r="H121" s="278"/>
      <c r="I121" s="257"/>
      <c r="J121" s="8" t="s">
        <v>294</v>
      </c>
      <c r="K121" s="16">
        <v>44221</v>
      </c>
      <c r="L121" s="17">
        <v>44547</v>
      </c>
      <c r="M121" s="233" t="s">
        <v>295</v>
      </c>
      <c r="N121" s="264" t="s">
        <v>296</v>
      </c>
      <c r="O121" s="264" t="s">
        <v>296</v>
      </c>
      <c r="P121" s="235"/>
      <c r="Q121" s="246"/>
    </row>
    <row r="122" spans="2:17" ht="64.5" customHeight="1" thickBot="1" x14ac:dyDescent="0.3">
      <c r="B122" s="251"/>
      <c r="C122" s="252"/>
      <c r="D122" s="252"/>
      <c r="E122" s="252"/>
      <c r="F122" s="260"/>
      <c r="G122" s="252"/>
      <c r="H122" s="279"/>
      <c r="I122" s="257"/>
      <c r="J122" s="8" t="s">
        <v>297</v>
      </c>
      <c r="K122" s="16">
        <v>44221</v>
      </c>
      <c r="L122" s="17">
        <v>44547</v>
      </c>
      <c r="M122" s="234"/>
      <c r="N122" s="266"/>
      <c r="O122" s="266"/>
      <c r="P122" s="235"/>
      <c r="Q122" s="246"/>
    </row>
    <row r="123" spans="2:17" ht="77.099999999999994" customHeight="1" thickBot="1" x14ac:dyDescent="0.3">
      <c r="B123" s="252">
        <v>16</v>
      </c>
      <c r="C123" s="252" t="s">
        <v>298</v>
      </c>
      <c r="D123" s="252" t="s">
        <v>299</v>
      </c>
      <c r="E123" s="252" t="s">
        <v>47</v>
      </c>
      <c r="F123" s="253">
        <v>87500</v>
      </c>
      <c r="G123" s="252" t="s">
        <v>278</v>
      </c>
      <c r="H123" s="277">
        <v>87250</v>
      </c>
      <c r="I123" s="257">
        <f>H123/F123</f>
        <v>0.99714285714285711</v>
      </c>
      <c r="J123" s="8" t="s">
        <v>300</v>
      </c>
      <c r="K123" s="16">
        <v>44210</v>
      </c>
      <c r="L123" s="16">
        <v>44431</v>
      </c>
      <c r="M123" s="233" t="s">
        <v>301</v>
      </c>
      <c r="N123" s="264" t="s">
        <v>181</v>
      </c>
      <c r="O123" s="264" t="s">
        <v>181</v>
      </c>
      <c r="P123" s="235">
        <v>0.9</v>
      </c>
      <c r="Q123" s="236" t="s">
        <v>1260</v>
      </c>
    </row>
    <row r="124" spans="2:17" ht="77.099999999999994" customHeight="1" thickBot="1" x14ac:dyDescent="0.3">
      <c r="B124" s="252"/>
      <c r="C124" s="252"/>
      <c r="D124" s="252"/>
      <c r="E124" s="252"/>
      <c r="F124" s="253"/>
      <c r="G124" s="252"/>
      <c r="H124" s="278"/>
      <c r="I124" s="257"/>
      <c r="J124" s="8" t="s">
        <v>302</v>
      </c>
      <c r="K124" s="16">
        <v>44286</v>
      </c>
      <c r="L124" s="16">
        <v>44439</v>
      </c>
      <c r="M124" s="263"/>
      <c r="N124" s="265"/>
      <c r="O124" s="265"/>
      <c r="P124" s="235"/>
      <c r="Q124" s="236"/>
    </row>
    <row r="125" spans="2:17" ht="77.099999999999994" customHeight="1" thickBot="1" x14ac:dyDescent="0.3">
      <c r="B125" s="252"/>
      <c r="C125" s="252"/>
      <c r="D125" s="252"/>
      <c r="E125" s="252"/>
      <c r="F125" s="253"/>
      <c r="G125" s="252"/>
      <c r="H125" s="278"/>
      <c r="I125" s="257"/>
      <c r="J125" s="8" t="s">
        <v>303</v>
      </c>
      <c r="K125" s="16">
        <v>44221</v>
      </c>
      <c r="L125" s="17">
        <v>44547</v>
      </c>
      <c r="M125" s="234"/>
      <c r="N125" s="266"/>
      <c r="O125" s="266"/>
      <c r="P125" s="235"/>
      <c r="Q125" s="236"/>
    </row>
    <row r="126" spans="2:17" ht="77.099999999999994" customHeight="1" thickBot="1" x14ac:dyDescent="0.3">
      <c r="B126" s="252"/>
      <c r="C126" s="252"/>
      <c r="D126" s="252"/>
      <c r="E126" s="252"/>
      <c r="F126" s="253"/>
      <c r="G126" s="252"/>
      <c r="H126" s="278"/>
      <c r="I126" s="257"/>
      <c r="J126" s="8" t="s">
        <v>304</v>
      </c>
      <c r="K126" s="16">
        <v>44378</v>
      </c>
      <c r="L126" s="237" t="s">
        <v>305</v>
      </c>
      <c r="M126" s="233" t="s">
        <v>306</v>
      </c>
      <c r="N126" s="264" t="s">
        <v>307</v>
      </c>
      <c r="O126" s="264" t="s">
        <v>308</v>
      </c>
      <c r="P126" s="235"/>
      <c r="Q126" s="236"/>
    </row>
    <row r="127" spans="2:17" ht="77.099999999999994" customHeight="1" thickBot="1" x14ac:dyDescent="0.3">
      <c r="B127" s="252"/>
      <c r="C127" s="252"/>
      <c r="D127" s="252"/>
      <c r="E127" s="252"/>
      <c r="F127" s="253"/>
      <c r="G127" s="252"/>
      <c r="H127" s="279"/>
      <c r="I127" s="257"/>
      <c r="J127" s="8" t="s">
        <v>309</v>
      </c>
      <c r="K127" s="16">
        <v>44378</v>
      </c>
      <c r="L127" s="239"/>
      <c r="M127" s="234"/>
      <c r="N127" s="266"/>
      <c r="O127" s="266"/>
      <c r="P127" s="235"/>
      <c r="Q127" s="246"/>
    </row>
    <row r="128" spans="2:17" ht="23.25" customHeight="1" thickBot="1" x14ac:dyDescent="0.3">
      <c r="B128" s="249" t="s">
        <v>310</v>
      </c>
      <c r="C128" s="250"/>
      <c r="D128" s="250"/>
      <c r="E128" s="250"/>
      <c r="F128" s="250"/>
      <c r="G128" s="250"/>
      <c r="H128" s="250"/>
      <c r="I128" s="250"/>
      <c r="J128" s="250"/>
      <c r="K128" s="250"/>
      <c r="L128" s="250"/>
      <c r="M128" s="250"/>
      <c r="N128" s="250"/>
      <c r="O128" s="250"/>
      <c r="P128" s="250"/>
      <c r="Q128" s="250"/>
    </row>
    <row r="129" spans="2:17" ht="25.5" customHeight="1" thickBot="1" x14ac:dyDescent="0.3">
      <c r="B129" s="249" t="s">
        <v>311</v>
      </c>
      <c r="C129" s="250"/>
      <c r="D129" s="250"/>
      <c r="E129" s="250"/>
      <c r="F129" s="250"/>
      <c r="G129" s="250"/>
      <c r="H129" s="250"/>
      <c r="I129" s="250"/>
      <c r="J129" s="250"/>
      <c r="K129" s="250"/>
      <c r="L129" s="250"/>
      <c r="M129" s="250"/>
      <c r="N129" s="250"/>
      <c r="O129" s="250"/>
      <c r="P129" s="250"/>
      <c r="Q129" s="250"/>
    </row>
    <row r="130" spans="2:17" ht="141" customHeight="1" thickBot="1" x14ac:dyDescent="0.3">
      <c r="B130" s="252">
        <v>17</v>
      </c>
      <c r="C130" s="252" t="s">
        <v>312</v>
      </c>
      <c r="D130" s="252" t="s">
        <v>313</v>
      </c>
      <c r="E130" s="252" t="s">
        <v>50</v>
      </c>
      <c r="F130" s="253">
        <v>48564</v>
      </c>
      <c r="G130" s="252" t="s">
        <v>314</v>
      </c>
      <c r="H130" s="277">
        <v>0</v>
      </c>
      <c r="I130" s="257">
        <v>0</v>
      </c>
      <c r="J130" s="15" t="s">
        <v>315</v>
      </c>
      <c r="K130" s="16">
        <v>44228</v>
      </c>
      <c r="L130" s="9" t="s">
        <v>316</v>
      </c>
      <c r="M130" s="233" t="s">
        <v>317</v>
      </c>
      <c r="N130" s="264" t="s">
        <v>62</v>
      </c>
      <c r="O130" s="233" t="s">
        <v>263</v>
      </c>
      <c r="P130" s="235">
        <v>0.5</v>
      </c>
      <c r="Q130" s="236" t="s">
        <v>1260</v>
      </c>
    </row>
    <row r="131" spans="2:17" ht="52.5" customHeight="1" thickBot="1" x14ac:dyDescent="0.3">
      <c r="B131" s="252"/>
      <c r="C131" s="252"/>
      <c r="D131" s="252"/>
      <c r="E131" s="252"/>
      <c r="F131" s="253"/>
      <c r="G131" s="252"/>
      <c r="H131" s="278"/>
      <c r="I131" s="257"/>
      <c r="J131" s="15" t="s">
        <v>318</v>
      </c>
      <c r="K131" s="16">
        <v>44228</v>
      </c>
      <c r="L131" s="16">
        <v>44252</v>
      </c>
      <c r="M131" s="234"/>
      <c r="N131" s="266"/>
      <c r="O131" s="234"/>
      <c r="P131" s="235"/>
      <c r="Q131" s="236"/>
    </row>
    <row r="132" spans="2:17" ht="52.5" customHeight="1" thickBot="1" x14ac:dyDescent="0.3">
      <c r="B132" s="252"/>
      <c r="C132" s="252"/>
      <c r="D132" s="252"/>
      <c r="E132" s="252"/>
      <c r="F132" s="253"/>
      <c r="G132" s="252"/>
      <c r="H132" s="278"/>
      <c r="I132" s="257"/>
      <c r="J132" s="15" t="s">
        <v>319</v>
      </c>
      <c r="K132" s="36">
        <v>44287</v>
      </c>
      <c r="L132" s="16">
        <v>44252</v>
      </c>
      <c r="M132" s="233" t="s">
        <v>320</v>
      </c>
      <c r="N132" s="264" t="s">
        <v>62</v>
      </c>
      <c r="O132" s="233" t="s">
        <v>263</v>
      </c>
      <c r="P132" s="235"/>
      <c r="Q132" s="236"/>
    </row>
    <row r="133" spans="2:17" ht="52.5" customHeight="1" thickBot="1" x14ac:dyDescent="0.3">
      <c r="B133" s="252"/>
      <c r="C133" s="252"/>
      <c r="D133" s="252"/>
      <c r="E133" s="252"/>
      <c r="F133" s="253"/>
      <c r="G133" s="252"/>
      <c r="H133" s="279"/>
      <c r="I133" s="257"/>
      <c r="J133" s="15" t="s">
        <v>321</v>
      </c>
      <c r="K133" s="16">
        <v>44409</v>
      </c>
      <c r="L133" s="16">
        <v>44252</v>
      </c>
      <c r="M133" s="234"/>
      <c r="N133" s="266"/>
      <c r="O133" s="234"/>
      <c r="P133" s="235"/>
      <c r="Q133" s="236"/>
    </row>
    <row r="134" spans="2:17" x14ac:dyDescent="0.25">
      <c r="B134" s="28"/>
      <c r="C134" s="37"/>
      <c r="D134" s="37"/>
      <c r="E134" s="28"/>
      <c r="F134" s="38"/>
      <c r="G134" s="28"/>
      <c r="H134" s="39"/>
      <c r="I134" s="40"/>
      <c r="J134" s="40"/>
      <c r="K134" s="41"/>
      <c r="L134" s="41"/>
      <c r="M134" s="37"/>
      <c r="P134" s="40"/>
      <c r="Q134" s="24"/>
    </row>
    <row r="135" spans="2:17" x14ac:dyDescent="0.25">
      <c r="B135" s="28"/>
      <c r="F135" s="43"/>
      <c r="G135" s="43"/>
      <c r="H135" s="43"/>
    </row>
  </sheetData>
  <mergeCells count="331">
    <mergeCell ref="N130:N131"/>
    <mergeCell ref="O130:O131"/>
    <mergeCell ref="P130:P133"/>
    <mergeCell ref="Q130:Q133"/>
    <mergeCell ref="M132:M133"/>
    <mergeCell ref="N132:N133"/>
    <mergeCell ref="O132:O133"/>
    <mergeCell ref="B129:Q129"/>
    <mergeCell ref="B130:B133"/>
    <mergeCell ref="C130:C133"/>
    <mergeCell ref="D130:D133"/>
    <mergeCell ref="E130:E133"/>
    <mergeCell ref="F130:F133"/>
    <mergeCell ref="G130:G133"/>
    <mergeCell ref="H130:H133"/>
    <mergeCell ref="I130:I133"/>
    <mergeCell ref="M130:M131"/>
    <mergeCell ref="M126:M127"/>
    <mergeCell ref="N126:N127"/>
    <mergeCell ref="O126:O127"/>
    <mergeCell ref="B128:Q128"/>
    <mergeCell ref="H123:H127"/>
    <mergeCell ref="I123:I127"/>
    <mergeCell ref="M123:M125"/>
    <mergeCell ref="N123:N125"/>
    <mergeCell ref="O123:O125"/>
    <mergeCell ref="P123:P127"/>
    <mergeCell ref="Q114:Q122"/>
    <mergeCell ref="M121:M122"/>
    <mergeCell ref="N121:N122"/>
    <mergeCell ref="O121:O122"/>
    <mergeCell ref="B123:B127"/>
    <mergeCell ref="C123:C127"/>
    <mergeCell ref="D123:D127"/>
    <mergeCell ref="E123:E127"/>
    <mergeCell ref="F123:F127"/>
    <mergeCell ref="G123:G127"/>
    <mergeCell ref="H114:H122"/>
    <mergeCell ref="I114:I122"/>
    <mergeCell ref="M114:M115"/>
    <mergeCell ref="N114:N115"/>
    <mergeCell ref="O114:O115"/>
    <mergeCell ref="P114:P122"/>
    <mergeCell ref="B114:B122"/>
    <mergeCell ref="C114:C122"/>
    <mergeCell ref="D114:D122"/>
    <mergeCell ref="E114:E122"/>
    <mergeCell ref="F114:F122"/>
    <mergeCell ref="G114:G122"/>
    <mergeCell ref="Q123:Q127"/>
    <mergeCell ref="L126:L127"/>
    <mergeCell ref="B103:Q103"/>
    <mergeCell ref="B104:Q104"/>
    <mergeCell ref="B105:B113"/>
    <mergeCell ref="C105:C113"/>
    <mergeCell ref="D105:D113"/>
    <mergeCell ref="F105:F113"/>
    <mergeCell ref="G105:G113"/>
    <mergeCell ref="H105:H113"/>
    <mergeCell ref="I105:I113"/>
    <mergeCell ref="J105:J106"/>
    <mergeCell ref="Q105:Q113"/>
    <mergeCell ref="M108:M110"/>
    <mergeCell ref="N108:N110"/>
    <mergeCell ref="O108:O110"/>
    <mergeCell ref="M111:M113"/>
    <mergeCell ref="N111:N113"/>
    <mergeCell ref="O111:O113"/>
    <mergeCell ref="K105:K106"/>
    <mergeCell ref="L105:L106"/>
    <mergeCell ref="M105:M107"/>
    <mergeCell ref="N105:N107"/>
    <mergeCell ref="O105:O107"/>
    <mergeCell ref="P105:P113"/>
    <mergeCell ref="B97:B102"/>
    <mergeCell ref="C97:C102"/>
    <mergeCell ref="D97:D102"/>
    <mergeCell ref="E97:E99"/>
    <mergeCell ref="F97:F102"/>
    <mergeCell ref="P97:P102"/>
    <mergeCell ref="Q97:Q102"/>
    <mergeCell ref="E100:E102"/>
    <mergeCell ref="M100:M101"/>
    <mergeCell ref="N100:N101"/>
    <mergeCell ref="O100:O101"/>
    <mergeCell ref="G97:G102"/>
    <mergeCell ref="H97:H102"/>
    <mergeCell ref="I97:I102"/>
    <mergeCell ref="M97:M98"/>
    <mergeCell ref="N97:N98"/>
    <mergeCell ref="O97:O98"/>
    <mergeCell ref="B87:Q87"/>
    <mergeCell ref="B88:B96"/>
    <mergeCell ref="C88:C96"/>
    <mergeCell ref="D88:D96"/>
    <mergeCell ref="F88:F96"/>
    <mergeCell ref="G88:G96"/>
    <mergeCell ref="H88:H96"/>
    <mergeCell ref="I88:I96"/>
    <mergeCell ref="P88:P96"/>
    <mergeCell ref="Q88:Q96"/>
    <mergeCell ref="E91:E92"/>
    <mergeCell ref="E95:E96"/>
    <mergeCell ref="J95:J96"/>
    <mergeCell ref="K95:K96"/>
    <mergeCell ref="L95:L96"/>
    <mergeCell ref="P79:P86"/>
    <mergeCell ref="Q79:Q86"/>
    <mergeCell ref="M81:M82"/>
    <mergeCell ref="N81:N82"/>
    <mergeCell ref="O81:O82"/>
    <mergeCell ref="M83:M84"/>
    <mergeCell ref="N83:N84"/>
    <mergeCell ref="O83:O84"/>
    <mergeCell ref="M85:M86"/>
    <mergeCell ref="N85:N86"/>
    <mergeCell ref="H79:H86"/>
    <mergeCell ref="I79:I86"/>
    <mergeCell ref="L79:L83"/>
    <mergeCell ref="M79:M80"/>
    <mergeCell ref="N79:N80"/>
    <mergeCell ref="O79:O80"/>
    <mergeCell ref="O85:O86"/>
    <mergeCell ref="B79:B86"/>
    <mergeCell ref="C79:C86"/>
    <mergeCell ref="D79:D86"/>
    <mergeCell ref="E79:E86"/>
    <mergeCell ref="F79:F86"/>
    <mergeCell ref="G79:G86"/>
    <mergeCell ref="Q71:Q78"/>
    <mergeCell ref="M73:M74"/>
    <mergeCell ref="N73:N74"/>
    <mergeCell ref="O73:O74"/>
    <mergeCell ref="M75:M76"/>
    <mergeCell ref="N75:N76"/>
    <mergeCell ref="O75:O76"/>
    <mergeCell ref="M77:M78"/>
    <mergeCell ref="N77:N78"/>
    <mergeCell ref="O77:O78"/>
    <mergeCell ref="H71:H78"/>
    <mergeCell ref="I71:I78"/>
    <mergeCell ref="M71:M72"/>
    <mergeCell ref="N71:N72"/>
    <mergeCell ref="O71:O72"/>
    <mergeCell ref="P71:P78"/>
    <mergeCell ref="B71:B78"/>
    <mergeCell ref="C71:C78"/>
    <mergeCell ref="D71:D78"/>
    <mergeCell ref="E71:E78"/>
    <mergeCell ref="F71:F78"/>
    <mergeCell ref="G71:G78"/>
    <mergeCell ref="Q62:Q70"/>
    <mergeCell ref="M65:M67"/>
    <mergeCell ref="N65:N67"/>
    <mergeCell ref="O65:O67"/>
    <mergeCell ref="M68:M70"/>
    <mergeCell ref="N68:N70"/>
    <mergeCell ref="O68:O70"/>
    <mergeCell ref="H62:H70"/>
    <mergeCell ref="I62:I70"/>
    <mergeCell ref="M62:M64"/>
    <mergeCell ref="N62:N64"/>
    <mergeCell ref="O62:O64"/>
    <mergeCell ref="P62:P70"/>
    <mergeCell ref="B62:B70"/>
    <mergeCell ref="C62:C70"/>
    <mergeCell ref="D62:D70"/>
    <mergeCell ref="E62:E70"/>
    <mergeCell ref="F62:F70"/>
    <mergeCell ref="G62:G70"/>
    <mergeCell ref="N55:N56"/>
    <mergeCell ref="O55:O56"/>
    <mergeCell ref="P55:P61"/>
    <mergeCell ref="Q55:Q61"/>
    <mergeCell ref="M57:M58"/>
    <mergeCell ref="N57:N58"/>
    <mergeCell ref="O57:O58"/>
    <mergeCell ref="M59:M60"/>
    <mergeCell ref="N59:N60"/>
    <mergeCell ref="O59:O60"/>
    <mergeCell ref="B54:Q54"/>
    <mergeCell ref="B55:B61"/>
    <mergeCell ref="C55:C61"/>
    <mergeCell ref="D55:D61"/>
    <mergeCell ref="E55:E61"/>
    <mergeCell ref="F55:F61"/>
    <mergeCell ref="G55:G61"/>
    <mergeCell ref="H55:H61"/>
    <mergeCell ref="I55:I61"/>
    <mergeCell ref="M55:M56"/>
    <mergeCell ref="Q48:Q53"/>
    <mergeCell ref="M50:M51"/>
    <mergeCell ref="N50:N51"/>
    <mergeCell ref="O50:O51"/>
    <mergeCell ref="B47:Q47"/>
    <mergeCell ref="B48:B53"/>
    <mergeCell ref="C48:C53"/>
    <mergeCell ref="D48:D53"/>
    <mergeCell ref="E48:E53"/>
    <mergeCell ref="F48:F53"/>
    <mergeCell ref="G48:G53"/>
    <mergeCell ref="H48:H53"/>
    <mergeCell ref="I48:I53"/>
    <mergeCell ref="M48:M49"/>
    <mergeCell ref="B40:B46"/>
    <mergeCell ref="C40:C46"/>
    <mergeCell ref="D40:D46"/>
    <mergeCell ref="E40:E41"/>
    <mergeCell ref="F40:F46"/>
    <mergeCell ref="G40:G46"/>
    <mergeCell ref="P40:P46"/>
    <mergeCell ref="N48:N49"/>
    <mergeCell ref="O48:O49"/>
    <mergeCell ref="P48:P53"/>
    <mergeCell ref="O42:O43"/>
    <mergeCell ref="E44:E45"/>
    <mergeCell ref="M44:M45"/>
    <mergeCell ref="N44:N45"/>
    <mergeCell ref="O44:O45"/>
    <mergeCell ref="H40:H46"/>
    <mergeCell ref="I40:I46"/>
    <mergeCell ref="M40:M41"/>
    <mergeCell ref="N40:N41"/>
    <mergeCell ref="O40:O41"/>
    <mergeCell ref="Q40:Q46"/>
    <mergeCell ref="E42:E43"/>
    <mergeCell ref="M42:M43"/>
    <mergeCell ref="N42:N43"/>
    <mergeCell ref="N30:N32"/>
    <mergeCell ref="O30:O32"/>
    <mergeCell ref="P27:P32"/>
    <mergeCell ref="H33:H39"/>
    <mergeCell ref="I33:I39"/>
    <mergeCell ref="M33:M35"/>
    <mergeCell ref="N33:N35"/>
    <mergeCell ref="O33:O35"/>
    <mergeCell ref="P33:P39"/>
    <mergeCell ref="N27:N29"/>
    <mergeCell ref="O27:O29"/>
    <mergeCell ref="Q33:Q39"/>
    <mergeCell ref="N36:N37"/>
    <mergeCell ref="O36:O37"/>
    <mergeCell ref="N38:N39"/>
    <mergeCell ref="O38:O39"/>
    <mergeCell ref="B33:B39"/>
    <mergeCell ref="C33:C39"/>
    <mergeCell ref="D33:D39"/>
    <mergeCell ref="E33:E39"/>
    <mergeCell ref="F33:F39"/>
    <mergeCell ref="G33:G39"/>
    <mergeCell ref="H27:H32"/>
    <mergeCell ref="I27:I32"/>
    <mergeCell ref="M27:M29"/>
    <mergeCell ref="M36:M37"/>
    <mergeCell ref="M38:M39"/>
    <mergeCell ref="Q20:Q26"/>
    <mergeCell ref="M24:M26"/>
    <mergeCell ref="N24:N26"/>
    <mergeCell ref="O24:O26"/>
    <mergeCell ref="B27:B32"/>
    <mergeCell ref="C27:C32"/>
    <mergeCell ref="D27:D32"/>
    <mergeCell ref="E27:E28"/>
    <mergeCell ref="F27:F32"/>
    <mergeCell ref="G27:G32"/>
    <mergeCell ref="H20:H26"/>
    <mergeCell ref="I20:I26"/>
    <mergeCell ref="M20:M23"/>
    <mergeCell ref="N20:N23"/>
    <mergeCell ref="O20:O23"/>
    <mergeCell ref="P20:P26"/>
    <mergeCell ref="B20:B26"/>
    <mergeCell ref="C20:C26"/>
    <mergeCell ref="D20:D26"/>
    <mergeCell ref="E20:E26"/>
    <mergeCell ref="F20:F26"/>
    <mergeCell ref="G20:G26"/>
    <mergeCell ref="Q27:Q32"/>
    <mergeCell ref="M30:M32"/>
    <mergeCell ref="K14:K15"/>
    <mergeCell ref="L14:L15"/>
    <mergeCell ref="P14:P18"/>
    <mergeCell ref="Q14:Q18"/>
    <mergeCell ref="E17:E18"/>
    <mergeCell ref="B19:Q19"/>
    <mergeCell ref="O12:O13"/>
    <mergeCell ref="B14:B18"/>
    <mergeCell ref="C14:C18"/>
    <mergeCell ref="D14:D18"/>
    <mergeCell ref="E14:E15"/>
    <mergeCell ref="F14:F18"/>
    <mergeCell ref="G14:G18"/>
    <mergeCell ref="H14:H18"/>
    <mergeCell ref="I14:I18"/>
    <mergeCell ref="J14:J15"/>
    <mergeCell ref="B8:B13"/>
    <mergeCell ref="C8:C13"/>
    <mergeCell ref="D8:D13"/>
    <mergeCell ref="E8:E13"/>
    <mergeCell ref="F8:F13"/>
    <mergeCell ref="G8:G13"/>
    <mergeCell ref="H8:H13"/>
    <mergeCell ref="I8:I13"/>
    <mergeCell ref="N8:N9"/>
    <mergeCell ref="O8:O9"/>
    <mergeCell ref="P8:P13"/>
    <mergeCell ref="Q8:Q13"/>
    <mergeCell ref="L10:L13"/>
    <mergeCell ref="M10:M11"/>
    <mergeCell ref="N10:N11"/>
    <mergeCell ref="O10:O11"/>
    <mergeCell ref="M12:M13"/>
    <mergeCell ref="N12:N13"/>
    <mergeCell ref="M8:M9"/>
    <mergeCell ref="B1:Q1"/>
    <mergeCell ref="B2:Q2"/>
    <mergeCell ref="B3:Q3"/>
    <mergeCell ref="B4:Q4"/>
    <mergeCell ref="B5:Q5"/>
    <mergeCell ref="B6:D6"/>
    <mergeCell ref="E6:E7"/>
    <mergeCell ref="F6:G6"/>
    <mergeCell ref="H6:I6"/>
    <mergeCell ref="J6:J7"/>
    <mergeCell ref="Q6:Q7"/>
    <mergeCell ref="K6:K7"/>
    <mergeCell ref="L6:L7"/>
    <mergeCell ref="M6:M7"/>
    <mergeCell ref="N6:N7"/>
    <mergeCell ref="O6:O7"/>
    <mergeCell ref="P6:P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A564A-5509-44A4-87C6-6CCE2A199E39}">
  <sheetPr>
    <tabColor theme="9" tint="0.39997558519241921"/>
  </sheetPr>
  <dimension ref="B1:Q87"/>
  <sheetViews>
    <sheetView topLeftCell="J1" workbookViewId="0">
      <selection activeCell="O84" sqref="O84"/>
    </sheetView>
  </sheetViews>
  <sheetFormatPr baseColWidth="10" defaultColWidth="10.85546875" defaultRowHeight="15" x14ac:dyDescent="0.25"/>
  <cols>
    <col min="1" max="1" width="4.85546875" style="11" customWidth="1"/>
    <col min="2" max="2" width="5.85546875" style="11" customWidth="1"/>
    <col min="3" max="3" width="29.85546875" style="11" customWidth="1"/>
    <col min="4" max="4" width="44.7109375" style="11" customWidth="1"/>
    <col min="5" max="5" width="34" style="42" customWidth="1"/>
    <col min="6" max="6" width="19.140625" style="47" customWidth="1"/>
    <col min="7" max="7" width="14" style="42" customWidth="1"/>
    <col min="8" max="8" width="20.140625" style="56" customWidth="1"/>
    <col min="9" max="9" width="16" style="44" customWidth="1"/>
    <col min="10" max="10" width="42.42578125" style="44" customWidth="1"/>
    <col min="11" max="12" width="24.28515625" style="26" customWidth="1"/>
    <col min="13" max="13" width="43.5703125" style="11" customWidth="1"/>
    <col min="14" max="14" width="16.85546875" style="42" customWidth="1"/>
    <col min="15" max="15" width="16.85546875" style="24" customWidth="1"/>
    <col min="16" max="16" width="13.140625" style="54" customWidth="1"/>
    <col min="17" max="17" width="117.140625" style="55" customWidth="1"/>
    <col min="18" max="16384" width="10.85546875" style="11"/>
  </cols>
  <sheetData>
    <row r="1" spans="2:17" ht="15.75" thickBot="1" x14ac:dyDescent="0.3"/>
    <row r="2" spans="2:17" ht="15.75" thickBot="1" x14ac:dyDescent="0.3">
      <c r="B2" s="297" t="s">
        <v>1253</v>
      </c>
      <c r="C2" s="298"/>
      <c r="D2" s="298"/>
      <c r="E2" s="298"/>
      <c r="F2" s="298"/>
      <c r="G2" s="298"/>
      <c r="H2" s="298"/>
      <c r="I2" s="298"/>
      <c r="J2" s="298"/>
      <c r="K2" s="298"/>
      <c r="L2" s="298"/>
      <c r="M2" s="298"/>
      <c r="N2" s="298"/>
      <c r="O2" s="298"/>
      <c r="P2" s="298"/>
      <c r="Q2" s="299"/>
    </row>
    <row r="3" spans="2:17" s="1" customFormat="1" ht="15" customHeight="1" thickBot="1" x14ac:dyDescent="0.3">
      <c r="B3" s="300" t="s">
        <v>1255</v>
      </c>
      <c r="C3" s="300"/>
      <c r="D3" s="300"/>
      <c r="E3" s="300"/>
      <c r="F3" s="300"/>
      <c r="G3" s="300"/>
      <c r="H3" s="300"/>
      <c r="I3" s="300"/>
      <c r="J3" s="300"/>
      <c r="K3" s="300"/>
      <c r="L3" s="300"/>
      <c r="M3" s="300"/>
      <c r="N3" s="300"/>
      <c r="O3" s="300"/>
      <c r="P3" s="300"/>
      <c r="Q3" s="300"/>
    </row>
    <row r="4" spans="2:17" s="1" customFormat="1" ht="87" customHeight="1" thickBot="1" x14ac:dyDescent="0.3">
      <c r="B4" s="223" t="s">
        <v>322</v>
      </c>
      <c r="C4" s="223"/>
      <c r="D4" s="223"/>
      <c r="E4" s="223"/>
      <c r="F4" s="223"/>
      <c r="G4" s="223"/>
      <c r="H4" s="223"/>
      <c r="I4" s="223"/>
      <c r="J4" s="223"/>
      <c r="K4" s="223"/>
      <c r="L4" s="223"/>
      <c r="M4" s="223"/>
      <c r="N4" s="223"/>
      <c r="O4" s="223"/>
      <c r="P4" s="223"/>
      <c r="Q4" s="223"/>
    </row>
    <row r="5" spans="2:17" s="1" customFormat="1" ht="21" customHeight="1" thickBot="1" x14ac:dyDescent="0.3">
      <c r="B5" s="224" t="s">
        <v>323</v>
      </c>
      <c r="C5" s="224"/>
      <c r="D5" s="224"/>
      <c r="E5" s="224"/>
      <c r="F5" s="224"/>
      <c r="G5" s="224"/>
      <c r="H5" s="224"/>
      <c r="I5" s="224"/>
      <c r="J5" s="224"/>
      <c r="K5" s="224"/>
      <c r="L5" s="224"/>
      <c r="M5" s="224"/>
      <c r="N5" s="224"/>
      <c r="O5" s="224"/>
      <c r="P5" s="224"/>
      <c r="Q5" s="224"/>
    </row>
    <row r="6" spans="2:17" s="20" customFormat="1" ht="24" customHeight="1" thickBot="1" x14ac:dyDescent="0.3">
      <c r="B6" s="224" t="s">
        <v>324</v>
      </c>
      <c r="C6" s="224"/>
      <c r="D6" s="224"/>
      <c r="E6" s="224"/>
      <c r="F6" s="224"/>
      <c r="G6" s="224"/>
      <c r="H6" s="224"/>
      <c r="I6" s="224"/>
      <c r="J6" s="224"/>
      <c r="K6" s="224"/>
      <c r="L6" s="224"/>
      <c r="M6" s="224"/>
      <c r="N6" s="224"/>
      <c r="O6" s="224"/>
      <c r="P6" s="224"/>
      <c r="Q6" s="224"/>
    </row>
    <row r="7" spans="2:17" s="3" customFormat="1" ht="30.6" customHeight="1" thickBot="1" x14ac:dyDescent="0.3">
      <c r="B7" s="223" t="s">
        <v>3</v>
      </c>
      <c r="C7" s="223"/>
      <c r="D7" s="223"/>
      <c r="E7" s="223" t="s">
        <v>325</v>
      </c>
      <c r="F7" s="223" t="s">
        <v>5</v>
      </c>
      <c r="G7" s="223"/>
      <c r="H7" s="226" t="s">
        <v>326</v>
      </c>
      <c r="I7" s="227"/>
      <c r="J7" s="228" t="s">
        <v>7</v>
      </c>
      <c r="K7" s="230" t="s">
        <v>327</v>
      </c>
      <c r="L7" s="230" t="s">
        <v>328</v>
      </c>
      <c r="M7" s="223" t="s">
        <v>10</v>
      </c>
      <c r="N7" s="223" t="s">
        <v>11</v>
      </c>
      <c r="O7" s="223" t="s">
        <v>12</v>
      </c>
      <c r="P7" s="232" t="s">
        <v>329</v>
      </c>
      <c r="Q7" s="223" t="s">
        <v>330</v>
      </c>
    </row>
    <row r="8" spans="2:17" s="3" customFormat="1" ht="37.5" customHeight="1" thickBot="1" x14ac:dyDescent="0.3">
      <c r="B8" s="4" t="s">
        <v>15</v>
      </c>
      <c r="C8" s="4" t="s">
        <v>16</v>
      </c>
      <c r="D8" s="4" t="s">
        <v>17</v>
      </c>
      <c r="E8" s="223"/>
      <c r="F8" s="5" t="s">
        <v>18</v>
      </c>
      <c r="G8" s="4" t="s">
        <v>19</v>
      </c>
      <c r="H8" s="49" t="s">
        <v>18</v>
      </c>
      <c r="I8" s="7" t="s">
        <v>21</v>
      </c>
      <c r="J8" s="229"/>
      <c r="K8" s="231"/>
      <c r="L8" s="231"/>
      <c r="M8" s="223"/>
      <c r="N8" s="223"/>
      <c r="O8" s="223"/>
      <c r="P8" s="232"/>
      <c r="Q8" s="223"/>
    </row>
    <row r="9" spans="2:17" ht="36.75" customHeight="1" thickBot="1" x14ac:dyDescent="0.3">
      <c r="B9" s="246">
        <v>18</v>
      </c>
      <c r="C9" s="236" t="s">
        <v>331</v>
      </c>
      <c r="D9" s="236" t="s">
        <v>332</v>
      </c>
      <c r="E9" s="12" t="s">
        <v>333</v>
      </c>
      <c r="F9" s="291">
        <v>0</v>
      </c>
      <c r="G9" s="236"/>
      <c r="H9" s="301">
        <v>0</v>
      </c>
      <c r="I9" s="235">
        <v>0</v>
      </c>
      <c r="J9" s="273" t="s">
        <v>334</v>
      </c>
      <c r="K9" s="244">
        <v>44218</v>
      </c>
      <c r="L9" s="244">
        <v>44284</v>
      </c>
      <c r="M9" s="236" t="s">
        <v>335</v>
      </c>
      <c r="N9" s="246" t="s">
        <v>336</v>
      </c>
      <c r="O9" s="246" t="s">
        <v>162</v>
      </c>
      <c r="P9" s="235">
        <v>1</v>
      </c>
      <c r="Q9" s="236" t="s">
        <v>1260</v>
      </c>
    </row>
    <row r="10" spans="2:17" ht="44.25" customHeight="1" thickBot="1" x14ac:dyDescent="0.3">
      <c r="B10" s="246"/>
      <c r="C10" s="236"/>
      <c r="D10" s="236"/>
      <c r="E10" s="12" t="s">
        <v>337</v>
      </c>
      <c r="F10" s="291"/>
      <c r="G10" s="236"/>
      <c r="H10" s="302"/>
      <c r="I10" s="235"/>
      <c r="J10" s="275"/>
      <c r="K10" s="245"/>
      <c r="L10" s="245"/>
      <c r="M10" s="236"/>
      <c r="N10" s="246"/>
      <c r="O10" s="246"/>
      <c r="P10" s="235"/>
      <c r="Q10" s="246"/>
    </row>
    <row r="11" spans="2:17" ht="53.45" customHeight="1" thickBot="1" x14ac:dyDescent="0.3">
      <c r="B11" s="246"/>
      <c r="C11" s="236"/>
      <c r="D11" s="236"/>
      <c r="E11" s="12" t="s">
        <v>338</v>
      </c>
      <c r="F11" s="291"/>
      <c r="G11" s="236"/>
      <c r="H11" s="302"/>
      <c r="I11" s="235"/>
      <c r="J11" s="18" t="s">
        <v>339</v>
      </c>
      <c r="K11" s="17">
        <v>44277</v>
      </c>
      <c r="L11" s="17">
        <v>44292</v>
      </c>
      <c r="M11" s="236"/>
      <c r="N11" s="246"/>
      <c r="O11" s="246"/>
      <c r="P11" s="235"/>
      <c r="Q11" s="246"/>
    </row>
    <row r="12" spans="2:17" ht="53.45" customHeight="1" thickBot="1" x14ac:dyDescent="0.3">
      <c r="B12" s="246"/>
      <c r="C12" s="236"/>
      <c r="D12" s="236"/>
      <c r="E12" s="12" t="s">
        <v>340</v>
      </c>
      <c r="F12" s="291"/>
      <c r="G12" s="236"/>
      <c r="H12" s="302"/>
      <c r="I12" s="235"/>
      <c r="J12" s="18" t="s">
        <v>341</v>
      </c>
      <c r="K12" s="17">
        <v>44274</v>
      </c>
      <c r="L12" s="17">
        <v>44294</v>
      </c>
      <c r="M12" s="236" t="s">
        <v>342</v>
      </c>
      <c r="N12" s="246" t="s">
        <v>343</v>
      </c>
      <c r="O12" s="246" t="s">
        <v>344</v>
      </c>
      <c r="P12" s="235"/>
      <c r="Q12" s="246"/>
    </row>
    <row r="13" spans="2:17" ht="53.45" customHeight="1" thickBot="1" x14ac:dyDescent="0.3">
      <c r="B13" s="246"/>
      <c r="C13" s="236"/>
      <c r="D13" s="236"/>
      <c r="E13" s="12" t="s">
        <v>345</v>
      </c>
      <c r="F13" s="291"/>
      <c r="G13" s="236"/>
      <c r="H13" s="302"/>
      <c r="I13" s="235"/>
      <c r="J13" s="18" t="s">
        <v>346</v>
      </c>
      <c r="K13" s="17">
        <v>44274</v>
      </c>
      <c r="L13" s="17">
        <v>44299</v>
      </c>
      <c r="M13" s="236"/>
      <c r="N13" s="246"/>
      <c r="O13" s="246"/>
      <c r="P13" s="235"/>
      <c r="Q13" s="246"/>
    </row>
    <row r="14" spans="2:17" ht="54.75" customHeight="1" thickBot="1" x14ac:dyDescent="0.3">
      <c r="B14" s="246"/>
      <c r="C14" s="236"/>
      <c r="D14" s="236"/>
      <c r="E14" s="12" t="s">
        <v>347</v>
      </c>
      <c r="F14" s="291"/>
      <c r="G14" s="236"/>
      <c r="H14" s="302"/>
      <c r="I14" s="235"/>
      <c r="J14" s="18" t="s">
        <v>348</v>
      </c>
      <c r="K14" s="17">
        <v>44274</v>
      </c>
      <c r="L14" s="17">
        <v>44368</v>
      </c>
      <c r="M14" s="236"/>
      <c r="N14" s="246"/>
      <c r="O14" s="246"/>
      <c r="P14" s="235"/>
      <c r="Q14" s="246"/>
    </row>
    <row r="15" spans="2:17" ht="54.75" customHeight="1" thickBot="1" x14ac:dyDescent="0.3">
      <c r="B15" s="246"/>
      <c r="C15" s="236"/>
      <c r="D15" s="236"/>
      <c r="E15" s="12" t="s">
        <v>349</v>
      </c>
      <c r="F15" s="291"/>
      <c r="G15" s="236"/>
      <c r="H15" s="302"/>
      <c r="I15" s="235"/>
      <c r="J15" s="18" t="s">
        <v>350</v>
      </c>
      <c r="K15" s="17">
        <v>44267</v>
      </c>
      <c r="L15" s="17">
        <v>44461</v>
      </c>
      <c r="M15" s="236" t="s">
        <v>351</v>
      </c>
      <c r="N15" s="246" t="s">
        <v>61</v>
      </c>
      <c r="O15" s="246" t="s">
        <v>62</v>
      </c>
      <c r="P15" s="235"/>
      <c r="Q15" s="246"/>
    </row>
    <row r="16" spans="2:17" ht="53.45" customHeight="1" thickBot="1" x14ac:dyDescent="0.3">
      <c r="B16" s="246"/>
      <c r="C16" s="236"/>
      <c r="D16" s="236"/>
      <c r="E16" s="12" t="s">
        <v>352</v>
      </c>
      <c r="F16" s="291"/>
      <c r="G16" s="236"/>
      <c r="H16" s="303"/>
      <c r="I16" s="235"/>
      <c r="J16" s="18" t="s">
        <v>353</v>
      </c>
      <c r="K16" s="17">
        <v>44330</v>
      </c>
      <c r="L16" s="17">
        <v>44498</v>
      </c>
      <c r="M16" s="236"/>
      <c r="N16" s="246"/>
      <c r="O16" s="246"/>
      <c r="P16" s="235"/>
      <c r="Q16" s="246"/>
    </row>
    <row r="17" spans="2:17" s="50" customFormat="1" ht="24" customHeight="1" thickBot="1" x14ac:dyDescent="0.3">
      <c r="B17" s="224" t="s">
        <v>354</v>
      </c>
      <c r="C17" s="224"/>
      <c r="D17" s="224"/>
      <c r="E17" s="224"/>
      <c r="F17" s="224"/>
      <c r="G17" s="224"/>
      <c r="H17" s="224"/>
      <c r="I17" s="224"/>
      <c r="J17" s="224"/>
      <c r="K17" s="224"/>
      <c r="L17" s="224"/>
      <c r="M17" s="224"/>
      <c r="N17" s="224"/>
      <c r="O17" s="224"/>
      <c r="P17" s="224"/>
      <c r="Q17" s="224"/>
    </row>
    <row r="18" spans="2:17" ht="84.75" customHeight="1" thickBot="1" x14ac:dyDescent="0.3">
      <c r="B18" s="251">
        <v>19</v>
      </c>
      <c r="C18" s="252" t="s">
        <v>355</v>
      </c>
      <c r="D18" s="252" t="s">
        <v>356</v>
      </c>
      <c r="E18" s="252" t="s">
        <v>111</v>
      </c>
      <c r="F18" s="260">
        <v>0</v>
      </c>
      <c r="G18" s="252"/>
      <c r="H18" s="304">
        <v>0</v>
      </c>
      <c r="I18" s="262">
        <v>0</v>
      </c>
      <c r="J18" s="8" t="s">
        <v>357</v>
      </c>
      <c r="K18" s="9">
        <v>44228</v>
      </c>
      <c r="L18" s="9">
        <v>44286</v>
      </c>
      <c r="M18" s="233" t="s">
        <v>358</v>
      </c>
      <c r="N18" s="233" t="s">
        <v>181</v>
      </c>
      <c r="O18" s="233" t="s">
        <v>45</v>
      </c>
      <c r="P18" s="280">
        <v>1</v>
      </c>
      <c r="Q18" s="236" t="s">
        <v>1260</v>
      </c>
    </row>
    <row r="19" spans="2:17" ht="63.95" customHeight="1" thickBot="1" x14ac:dyDescent="0.3">
      <c r="B19" s="251"/>
      <c r="C19" s="252"/>
      <c r="D19" s="252"/>
      <c r="E19" s="252"/>
      <c r="F19" s="260"/>
      <c r="G19" s="252"/>
      <c r="H19" s="305"/>
      <c r="I19" s="262"/>
      <c r="J19" s="8" t="s">
        <v>359</v>
      </c>
      <c r="K19" s="9">
        <v>44256</v>
      </c>
      <c r="L19" s="9">
        <v>44316</v>
      </c>
      <c r="M19" s="234"/>
      <c r="N19" s="234"/>
      <c r="O19" s="234"/>
      <c r="P19" s="281"/>
      <c r="Q19" s="236"/>
    </row>
    <row r="20" spans="2:17" ht="80.45" customHeight="1" thickBot="1" x14ac:dyDescent="0.3">
      <c r="B20" s="251"/>
      <c r="C20" s="252"/>
      <c r="D20" s="252"/>
      <c r="E20" s="252"/>
      <c r="F20" s="260"/>
      <c r="G20" s="252"/>
      <c r="H20" s="305"/>
      <c r="I20" s="262"/>
      <c r="J20" s="8" t="s">
        <v>360</v>
      </c>
      <c r="K20" s="9">
        <v>44319</v>
      </c>
      <c r="L20" s="9">
        <v>44498</v>
      </c>
      <c r="M20" s="12" t="s">
        <v>361</v>
      </c>
      <c r="N20" s="12" t="s">
        <v>181</v>
      </c>
      <c r="O20" s="12" t="s">
        <v>45</v>
      </c>
      <c r="P20" s="281"/>
      <c r="Q20" s="236"/>
    </row>
    <row r="21" spans="2:17" ht="80.45" customHeight="1" thickBot="1" x14ac:dyDescent="0.3">
      <c r="B21" s="251"/>
      <c r="C21" s="252"/>
      <c r="D21" s="252"/>
      <c r="E21" s="252"/>
      <c r="F21" s="260"/>
      <c r="G21" s="252"/>
      <c r="H21" s="306"/>
      <c r="I21" s="262"/>
      <c r="J21" s="8" t="s">
        <v>362</v>
      </c>
      <c r="K21" s="9">
        <v>44502</v>
      </c>
      <c r="L21" s="10">
        <v>44539</v>
      </c>
      <c r="M21" s="12" t="s">
        <v>363</v>
      </c>
      <c r="N21" s="12" t="s">
        <v>181</v>
      </c>
      <c r="O21" s="12" t="s">
        <v>45</v>
      </c>
      <c r="P21" s="282"/>
      <c r="Q21" s="236"/>
    </row>
    <row r="22" spans="2:17" ht="36.75" customHeight="1" thickBot="1" x14ac:dyDescent="0.3">
      <c r="B22" s="246">
        <v>20</v>
      </c>
      <c r="C22" s="236" t="s">
        <v>364</v>
      </c>
      <c r="D22" s="236" t="s">
        <v>365</v>
      </c>
      <c r="E22" s="12" t="s">
        <v>333</v>
      </c>
      <c r="F22" s="291">
        <v>0</v>
      </c>
      <c r="G22" s="236"/>
      <c r="H22" s="301">
        <v>0</v>
      </c>
      <c r="I22" s="235">
        <v>0</v>
      </c>
      <c r="J22" s="273" t="s">
        <v>366</v>
      </c>
      <c r="K22" s="244">
        <v>44218</v>
      </c>
      <c r="L22" s="244">
        <v>44259</v>
      </c>
      <c r="M22" s="236" t="s">
        <v>367</v>
      </c>
      <c r="N22" s="246" t="s">
        <v>368</v>
      </c>
      <c r="O22" s="246" t="s">
        <v>252</v>
      </c>
      <c r="P22" s="235">
        <v>1</v>
      </c>
      <c r="Q22" s="236" t="s">
        <v>1260</v>
      </c>
    </row>
    <row r="23" spans="2:17" ht="42.75" customHeight="1" thickBot="1" x14ac:dyDescent="0.3">
      <c r="B23" s="246"/>
      <c r="C23" s="236"/>
      <c r="D23" s="236"/>
      <c r="E23" s="12" t="s">
        <v>337</v>
      </c>
      <c r="F23" s="291"/>
      <c r="G23" s="236"/>
      <c r="H23" s="302"/>
      <c r="I23" s="235"/>
      <c r="J23" s="275"/>
      <c r="K23" s="245"/>
      <c r="L23" s="245"/>
      <c r="M23" s="236"/>
      <c r="N23" s="246"/>
      <c r="O23" s="246"/>
      <c r="P23" s="235"/>
      <c r="Q23" s="246"/>
    </row>
    <row r="24" spans="2:17" ht="44.25" customHeight="1" thickBot="1" x14ac:dyDescent="0.3">
      <c r="B24" s="246"/>
      <c r="C24" s="236"/>
      <c r="D24" s="236"/>
      <c r="E24" s="12" t="s">
        <v>338</v>
      </c>
      <c r="F24" s="291"/>
      <c r="G24" s="236"/>
      <c r="H24" s="302"/>
      <c r="I24" s="235"/>
      <c r="J24" s="18" t="s">
        <v>350</v>
      </c>
      <c r="K24" s="17">
        <v>44267</v>
      </c>
      <c r="L24" s="17">
        <v>44291</v>
      </c>
      <c r="M24" s="236"/>
      <c r="N24" s="246"/>
      <c r="O24" s="246"/>
      <c r="P24" s="235"/>
      <c r="Q24" s="246"/>
    </row>
    <row r="25" spans="2:17" ht="56.25" customHeight="1" thickBot="1" x14ac:dyDescent="0.3">
      <c r="B25" s="246"/>
      <c r="C25" s="236"/>
      <c r="D25" s="236"/>
      <c r="E25" s="12" t="s">
        <v>340</v>
      </c>
      <c r="F25" s="291"/>
      <c r="G25" s="236"/>
      <c r="H25" s="302"/>
      <c r="I25" s="235"/>
      <c r="J25" s="18" t="s">
        <v>369</v>
      </c>
      <c r="K25" s="17">
        <v>44274</v>
      </c>
      <c r="L25" s="17">
        <v>44300</v>
      </c>
      <c r="M25" s="236" t="s">
        <v>370</v>
      </c>
      <c r="N25" s="246" t="s">
        <v>371</v>
      </c>
      <c r="O25" s="246" t="s">
        <v>372</v>
      </c>
      <c r="P25" s="235"/>
      <c r="Q25" s="246"/>
    </row>
    <row r="26" spans="2:17" ht="72.95" customHeight="1" thickBot="1" x14ac:dyDescent="0.3">
      <c r="B26" s="246"/>
      <c r="C26" s="236"/>
      <c r="D26" s="236"/>
      <c r="E26" s="12" t="s">
        <v>345</v>
      </c>
      <c r="F26" s="291"/>
      <c r="G26" s="236"/>
      <c r="H26" s="302"/>
      <c r="I26" s="235"/>
      <c r="J26" s="18" t="s">
        <v>348</v>
      </c>
      <c r="K26" s="17">
        <v>44274</v>
      </c>
      <c r="L26" s="17">
        <v>44302</v>
      </c>
      <c r="M26" s="236"/>
      <c r="N26" s="246"/>
      <c r="O26" s="246"/>
      <c r="P26" s="235"/>
      <c r="Q26" s="246"/>
    </row>
    <row r="27" spans="2:17" ht="72.95" customHeight="1" thickBot="1" x14ac:dyDescent="0.3">
      <c r="B27" s="246"/>
      <c r="C27" s="236"/>
      <c r="D27" s="236"/>
      <c r="E27" s="12" t="s">
        <v>347</v>
      </c>
      <c r="F27" s="291"/>
      <c r="G27" s="236"/>
      <c r="H27" s="302"/>
      <c r="I27" s="235"/>
      <c r="J27" s="18" t="s">
        <v>373</v>
      </c>
      <c r="K27" s="17">
        <v>44274</v>
      </c>
      <c r="L27" s="17">
        <v>44371</v>
      </c>
      <c r="M27" s="12" t="s">
        <v>374</v>
      </c>
      <c r="N27" s="13" t="s">
        <v>181</v>
      </c>
      <c r="O27" s="13" t="s">
        <v>45</v>
      </c>
      <c r="P27" s="235"/>
      <c r="Q27" s="246"/>
    </row>
    <row r="28" spans="2:17" ht="60.75" customHeight="1" thickBot="1" x14ac:dyDescent="0.3">
      <c r="B28" s="246"/>
      <c r="C28" s="236"/>
      <c r="D28" s="236"/>
      <c r="E28" s="12" t="s">
        <v>349</v>
      </c>
      <c r="F28" s="291"/>
      <c r="G28" s="236"/>
      <c r="H28" s="302"/>
      <c r="I28" s="235"/>
      <c r="J28" s="273" t="s">
        <v>353</v>
      </c>
      <c r="K28" s="244">
        <v>44330</v>
      </c>
      <c r="L28" s="244">
        <v>44372</v>
      </c>
      <c r="M28" s="236" t="s">
        <v>375</v>
      </c>
      <c r="N28" s="246" t="s">
        <v>172</v>
      </c>
      <c r="O28" s="246" t="s">
        <v>173</v>
      </c>
      <c r="P28" s="235"/>
      <c r="Q28" s="246"/>
    </row>
    <row r="29" spans="2:17" ht="54" customHeight="1" thickBot="1" x14ac:dyDescent="0.3">
      <c r="B29" s="246"/>
      <c r="C29" s="236"/>
      <c r="D29" s="236"/>
      <c r="E29" s="12" t="s">
        <v>352</v>
      </c>
      <c r="F29" s="291"/>
      <c r="G29" s="236"/>
      <c r="H29" s="303"/>
      <c r="I29" s="235"/>
      <c r="J29" s="275"/>
      <c r="K29" s="245"/>
      <c r="L29" s="245"/>
      <c r="M29" s="236"/>
      <c r="N29" s="246"/>
      <c r="O29" s="246"/>
      <c r="P29" s="235"/>
      <c r="Q29" s="246"/>
    </row>
    <row r="30" spans="2:17" ht="55.5" customHeight="1" thickBot="1" x14ac:dyDescent="0.3">
      <c r="B30" s="251">
        <v>21</v>
      </c>
      <c r="C30" s="252" t="s">
        <v>376</v>
      </c>
      <c r="D30" s="252" t="s">
        <v>377</v>
      </c>
      <c r="E30" s="14" t="s">
        <v>333</v>
      </c>
      <c r="F30" s="260">
        <v>0</v>
      </c>
      <c r="G30" s="252"/>
      <c r="H30" s="304">
        <v>0</v>
      </c>
      <c r="I30" s="257">
        <v>0</v>
      </c>
      <c r="J30" s="8" t="s">
        <v>378</v>
      </c>
      <c r="K30" s="16">
        <v>44210</v>
      </c>
      <c r="L30" s="17">
        <v>44547</v>
      </c>
      <c r="M30" s="236" t="s">
        <v>379</v>
      </c>
      <c r="N30" s="246" t="s">
        <v>380</v>
      </c>
      <c r="O30" s="246" t="s">
        <v>381</v>
      </c>
      <c r="P30" s="235">
        <v>1</v>
      </c>
      <c r="Q30" s="236" t="s">
        <v>1260</v>
      </c>
    </row>
    <row r="31" spans="2:17" ht="60" customHeight="1" thickBot="1" x14ac:dyDescent="0.3">
      <c r="B31" s="251"/>
      <c r="C31" s="252"/>
      <c r="D31" s="252"/>
      <c r="E31" s="14" t="s">
        <v>337</v>
      </c>
      <c r="F31" s="260"/>
      <c r="G31" s="252"/>
      <c r="H31" s="305"/>
      <c r="I31" s="257"/>
      <c r="J31" s="8" t="s">
        <v>382</v>
      </c>
      <c r="K31" s="16">
        <v>44210</v>
      </c>
      <c r="L31" s="17">
        <v>44547</v>
      </c>
      <c r="M31" s="236"/>
      <c r="N31" s="246"/>
      <c r="O31" s="246"/>
      <c r="P31" s="235"/>
      <c r="Q31" s="246"/>
    </row>
    <row r="32" spans="2:17" ht="63.75" customHeight="1" thickBot="1" x14ac:dyDescent="0.3">
      <c r="B32" s="251"/>
      <c r="C32" s="252"/>
      <c r="D32" s="252"/>
      <c r="E32" s="14" t="s">
        <v>338</v>
      </c>
      <c r="F32" s="260"/>
      <c r="G32" s="252"/>
      <c r="H32" s="305"/>
      <c r="I32" s="257"/>
      <c r="J32" s="8" t="s">
        <v>383</v>
      </c>
      <c r="K32" s="16">
        <v>44210</v>
      </c>
      <c r="L32" s="17">
        <v>44547</v>
      </c>
      <c r="M32" s="236"/>
      <c r="N32" s="246"/>
      <c r="O32" s="246"/>
      <c r="P32" s="235"/>
      <c r="Q32" s="246"/>
    </row>
    <row r="33" spans="2:17" ht="97.5" customHeight="1" thickBot="1" x14ac:dyDescent="0.3">
      <c r="B33" s="251"/>
      <c r="C33" s="252"/>
      <c r="D33" s="252"/>
      <c r="E33" s="14" t="s">
        <v>340</v>
      </c>
      <c r="F33" s="260"/>
      <c r="G33" s="252"/>
      <c r="H33" s="305"/>
      <c r="I33" s="257"/>
      <c r="J33" s="8" t="s">
        <v>384</v>
      </c>
      <c r="K33" s="16">
        <v>44210</v>
      </c>
      <c r="L33" s="17">
        <v>44547</v>
      </c>
      <c r="M33" s="236" t="s">
        <v>385</v>
      </c>
      <c r="N33" s="246" t="s">
        <v>181</v>
      </c>
      <c r="O33" s="246" t="s">
        <v>45</v>
      </c>
      <c r="P33" s="235"/>
      <c r="Q33" s="246"/>
    </row>
    <row r="34" spans="2:17" ht="52.5" customHeight="1" thickBot="1" x14ac:dyDescent="0.3">
      <c r="B34" s="251"/>
      <c r="C34" s="252"/>
      <c r="D34" s="252"/>
      <c r="E34" s="14" t="s">
        <v>345</v>
      </c>
      <c r="F34" s="260"/>
      <c r="G34" s="252"/>
      <c r="H34" s="305"/>
      <c r="I34" s="257"/>
      <c r="J34" s="8" t="s">
        <v>386</v>
      </c>
      <c r="K34" s="16">
        <v>44218</v>
      </c>
      <c r="L34" s="17">
        <v>44293</v>
      </c>
      <c r="M34" s="236"/>
      <c r="N34" s="246"/>
      <c r="O34" s="246"/>
      <c r="P34" s="235"/>
      <c r="Q34" s="246"/>
    </row>
    <row r="35" spans="2:17" ht="53.25" customHeight="1" thickBot="1" x14ac:dyDescent="0.3">
      <c r="B35" s="251"/>
      <c r="C35" s="252"/>
      <c r="D35" s="252"/>
      <c r="E35" s="14" t="s">
        <v>347</v>
      </c>
      <c r="F35" s="260"/>
      <c r="G35" s="252"/>
      <c r="H35" s="305"/>
      <c r="I35" s="257"/>
      <c r="J35" s="8" t="s">
        <v>387</v>
      </c>
      <c r="K35" s="16">
        <v>44256</v>
      </c>
      <c r="L35" s="17">
        <v>44547</v>
      </c>
      <c r="M35" s="12" t="s">
        <v>388</v>
      </c>
      <c r="N35" s="13" t="s">
        <v>336</v>
      </c>
      <c r="O35" s="13" t="s">
        <v>162</v>
      </c>
      <c r="P35" s="235"/>
      <c r="Q35" s="246"/>
    </row>
    <row r="36" spans="2:17" ht="56.25" customHeight="1" thickBot="1" x14ac:dyDescent="0.3">
      <c r="B36" s="251"/>
      <c r="C36" s="252"/>
      <c r="D36" s="252"/>
      <c r="E36" s="14" t="s">
        <v>349</v>
      </c>
      <c r="F36" s="260"/>
      <c r="G36" s="252"/>
      <c r="H36" s="305"/>
      <c r="I36" s="257"/>
      <c r="J36" s="8" t="s">
        <v>389</v>
      </c>
      <c r="K36" s="16">
        <v>44267</v>
      </c>
      <c r="L36" s="16">
        <v>44307</v>
      </c>
      <c r="M36" s="236" t="s">
        <v>390</v>
      </c>
      <c r="N36" s="246" t="s">
        <v>391</v>
      </c>
      <c r="O36" s="246" t="s">
        <v>392</v>
      </c>
      <c r="P36" s="235"/>
      <c r="Q36" s="246"/>
    </row>
    <row r="37" spans="2:17" ht="51.6" customHeight="1" thickBot="1" x14ac:dyDescent="0.3">
      <c r="B37" s="251"/>
      <c r="C37" s="252"/>
      <c r="D37" s="252"/>
      <c r="E37" s="14" t="s">
        <v>352</v>
      </c>
      <c r="F37" s="260"/>
      <c r="G37" s="252"/>
      <c r="H37" s="306"/>
      <c r="I37" s="257"/>
      <c r="J37" s="8" t="s">
        <v>393</v>
      </c>
      <c r="K37" s="16">
        <v>44319</v>
      </c>
      <c r="L37" s="16">
        <v>44314</v>
      </c>
      <c r="M37" s="236"/>
      <c r="N37" s="246"/>
      <c r="O37" s="246"/>
      <c r="P37" s="235"/>
      <c r="Q37" s="246"/>
    </row>
    <row r="38" spans="2:17" ht="53.1" customHeight="1" thickBot="1" x14ac:dyDescent="0.3">
      <c r="B38" s="251">
        <v>22</v>
      </c>
      <c r="C38" s="252" t="s">
        <v>394</v>
      </c>
      <c r="D38" s="252" t="s">
        <v>395</v>
      </c>
      <c r="E38" s="252" t="s">
        <v>333</v>
      </c>
      <c r="F38" s="253">
        <v>0</v>
      </c>
      <c r="G38" s="252"/>
      <c r="H38" s="304">
        <v>0</v>
      </c>
      <c r="I38" s="257">
        <v>0</v>
      </c>
      <c r="J38" s="8" t="s">
        <v>396</v>
      </c>
      <c r="K38" s="16">
        <v>44218</v>
      </c>
      <c r="L38" s="17">
        <v>44547</v>
      </c>
      <c r="M38" s="12" t="s">
        <v>397</v>
      </c>
      <c r="N38" s="12" t="s">
        <v>398</v>
      </c>
      <c r="O38" s="13" t="s">
        <v>399</v>
      </c>
      <c r="P38" s="235">
        <v>1</v>
      </c>
      <c r="Q38" s="236" t="s">
        <v>1260</v>
      </c>
    </row>
    <row r="39" spans="2:17" ht="53.1" customHeight="1" thickBot="1" x14ac:dyDescent="0.3">
      <c r="B39" s="251"/>
      <c r="C39" s="252"/>
      <c r="D39" s="252"/>
      <c r="E39" s="252"/>
      <c r="F39" s="253"/>
      <c r="G39" s="252"/>
      <c r="H39" s="305"/>
      <c r="I39" s="257"/>
      <c r="J39" s="8" t="s">
        <v>400</v>
      </c>
      <c r="K39" s="16">
        <v>44218</v>
      </c>
      <c r="L39" s="17">
        <v>44548</v>
      </c>
      <c r="M39" s="12" t="s">
        <v>401</v>
      </c>
      <c r="N39" s="12" t="s">
        <v>343</v>
      </c>
      <c r="O39" s="13" t="s">
        <v>344</v>
      </c>
      <c r="P39" s="235"/>
      <c r="Q39" s="246"/>
    </row>
    <row r="40" spans="2:17" ht="53.1" customHeight="1" thickBot="1" x14ac:dyDescent="0.3">
      <c r="B40" s="251"/>
      <c r="C40" s="252"/>
      <c r="D40" s="252"/>
      <c r="E40" s="252"/>
      <c r="F40" s="253"/>
      <c r="G40" s="252"/>
      <c r="H40" s="305"/>
      <c r="I40" s="257"/>
      <c r="J40" s="8" t="s">
        <v>402</v>
      </c>
      <c r="K40" s="16">
        <v>44218</v>
      </c>
      <c r="L40" s="17">
        <v>44549</v>
      </c>
      <c r="M40" s="12" t="s">
        <v>403</v>
      </c>
      <c r="N40" s="12" t="s">
        <v>404</v>
      </c>
      <c r="O40" s="13" t="s">
        <v>281</v>
      </c>
      <c r="P40" s="235"/>
      <c r="Q40" s="246"/>
    </row>
    <row r="41" spans="2:17" ht="61.5" customHeight="1" thickBot="1" x14ac:dyDescent="0.3">
      <c r="B41" s="251"/>
      <c r="C41" s="252"/>
      <c r="D41" s="252"/>
      <c r="E41" s="252" t="s">
        <v>337</v>
      </c>
      <c r="F41" s="253"/>
      <c r="G41" s="252"/>
      <c r="H41" s="305"/>
      <c r="I41" s="257"/>
      <c r="J41" s="8" t="s">
        <v>405</v>
      </c>
      <c r="K41" s="16">
        <v>44218</v>
      </c>
      <c r="L41" s="17">
        <v>44550</v>
      </c>
      <c r="M41" s="12" t="s">
        <v>406</v>
      </c>
      <c r="N41" s="12" t="s">
        <v>61</v>
      </c>
      <c r="O41" s="13" t="s">
        <v>62</v>
      </c>
      <c r="P41" s="235"/>
      <c r="Q41" s="246"/>
    </row>
    <row r="42" spans="2:17" ht="70.5" customHeight="1" thickBot="1" x14ac:dyDescent="0.3">
      <c r="B42" s="251"/>
      <c r="C42" s="252"/>
      <c r="D42" s="252"/>
      <c r="E42" s="252"/>
      <c r="F42" s="253"/>
      <c r="G42" s="252"/>
      <c r="H42" s="305"/>
      <c r="I42" s="257"/>
      <c r="J42" s="8" t="s">
        <v>407</v>
      </c>
      <c r="K42" s="16">
        <v>44218</v>
      </c>
      <c r="L42" s="17">
        <v>44551</v>
      </c>
      <c r="M42" s="12" t="s">
        <v>408</v>
      </c>
      <c r="N42" s="12" t="s">
        <v>409</v>
      </c>
      <c r="O42" s="13" t="s">
        <v>296</v>
      </c>
      <c r="P42" s="235"/>
      <c r="Q42" s="246"/>
    </row>
    <row r="43" spans="2:17" ht="53.1" customHeight="1" thickBot="1" x14ac:dyDescent="0.3">
      <c r="B43" s="251"/>
      <c r="C43" s="252"/>
      <c r="D43" s="252"/>
      <c r="E43" s="252"/>
      <c r="F43" s="253"/>
      <c r="G43" s="252"/>
      <c r="H43" s="306"/>
      <c r="I43" s="257"/>
      <c r="J43" s="8" t="s">
        <v>410</v>
      </c>
      <c r="K43" s="16">
        <v>44218</v>
      </c>
      <c r="L43" s="16">
        <v>44259</v>
      </c>
      <c r="M43" s="12" t="s">
        <v>411</v>
      </c>
      <c r="N43" s="12" t="s">
        <v>181</v>
      </c>
      <c r="O43" s="13" t="s">
        <v>45</v>
      </c>
      <c r="P43" s="235"/>
      <c r="Q43" s="246"/>
    </row>
    <row r="44" spans="2:17" s="20" customFormat="1" ht="23.25" customHeight="1" thickBot="1" x14ac:dyDescent="0.3">
      <c r="B44" s="224" t="s">
        <v>412</v>
      </c>
      <c r="C44" s="224"/>
      <c r="D44" s="224"/>
      <c r="E44" s="224"/>
      <c r="F44" s="224"/>
      <c r="G44" s="224"/>
      <c r="H44" s="224"/>
      <c r="I44" s="224"/>
      <c r="J44" s="224"/>
      <c r="K44" s="224"/>
      <c r="L44" s="224"/>
      <c r="M44" s="224"/>
      <c r="N44" s="224"/>
      <c r="O44" s="224"/>
      <c r="P44" s="224"/>
      <c r="Q44" s="224"/>
    </row>
    <row r="45" spans="2:17" s="51" customFormat="1" ht="49.5" customHeight="1" thickBot="1" x14ac:dyDescent="0.3">
      <c r="B45" s="246">
        <v>23</v>
      </c>
      <c r="C45" s="236" t="s">
        <v>413</v>
      </c>
      <c r="D45" s="236" t="s">
        <v>414</v>
      </c>
      <c r="E45" s="236" t="s">
        <v>415</v>
      </c>
      <c r="F45" s="307">
        <v>332392</v>
      </c>
      <c r="G45" s="236" t="s">
        <v>416</v>
      </c>
      <c r="H45" s="301">
        <v>201431</v>
      </c>
      <c r="I45" s="235">
        <f>H45/F45</f>
        <v>0.6060043563021974</v>
      </c>
      <c r="J45" s="273" t="s">
        <v>417</v>
      </c>
      <c r="K45" s="244">
        <v>44228</v>
      </c>
      <c r="L45" s="244">
        <v>44544</v>
      </c>
      <c r="M45" s="12" t="s">
        <v>418</v>
      </c>
      <c r="N45" s="12" t="s">
        <v>419</v>
      </c>
      <c r="O45" s="12" t="s">
        <v>419</v>
      </c>
      <c r="P45" s="235">
        <v>1</v>
      </c>
      <c r="Q45" s="236" t="s">
        <v>1260</v>
      </c>
    </row>
    <row r="46" spans="2:17" s="51" customFormat="1" ht="42" customHeight="1" thickBot="1" x14ac:dyDescent="0.3">
      <c r="B46" s="246"/>
      <c r="C46" s="236"/>
      <c r="D46" s="236"/>
      <c r="E46" s="236"/>
      <c r="F46" s="307"/>
      <c r="G46" s="236"/>
      <c r="H46" s="302"/>
      <c r="I46" s="235"/>
      <c r="J46" s="275"/>
      <c r="K46" s="245"/>
      <c r="L46" s="245"/>
      <c r="M46" s="12" t="s">
        <v>420</v>
      </c>
      <c r="N46" s="12" t="s">
        <v>419</v>
      </c>
      <c r="O46" s="12" t="s">
        <v>419</v>
      </c>
      <c r="P46" s="235"/>
      <c r="Q46" s="236"/>
    </row>
    <row r="47" spans="2:17" s="51" customFormat="1" ht="57" customHeight="1" thickBot="1" x14ac:dyDescent="0.3">
      <c r="B47" s="246"/>
      <c r="C47" s="236"/>
      <c r="D47" s="236"/>
      <c r="E47" s="236"/>
      <c r="F47" s="307"/>
      <c r="G47" s="236"/>
      <c r="H47" s="302"/>
      <c r="I47" s="235"/>
      <c r="J47" s="18" t="s">
        <v>421</v>
      </c>
      <c r="K47" s="17">
        <v>44228</v>
      </c>
      <c r="L47" s="17">
        <v>44544</v>
      </c>
      <c r="M47" s="12" t="s">
        <v>422</v>
      </c>
      <c r="N47" s="12" t="s">
        <v>419</v>
      </c>
      <c r="O47" s="12" t="s">
        <v>419</v>
      </c>
      <c r="P47" s="235"/>
      <c r="Q47" s="236"/>
    </row>
    <row r="48" spans="2:17" s="51" customFormat="1" ht="57" customHeight="1" thickBot="1" x14ac:dyDescent="0.3">
      <c r="B48" s="246"/>
      <c r="C48" s="236"/>
      <c r="D48" s="236"/>
      <c r="E48" s="236"/>
      <c r="F48" s="307"/>
      <c r="G48" s="236"/>
      <c r="H48" s="302"/>
      <c r="I48" s="235"/>
      <c r="J48" s="18" t="s">
        <v>423</v>
      </c>
      <c r="K48" s="17">
        <v>44228</v>
      </c>
      <c r="L48" s="17">
        <v>44544</v>
      </c>
      <c r="M48" s="12" t="s">
        <v>424</v>
      </c>
      <c r="N48" s="12" t="s">
        <v>419</v>
      </c>
      <c r="O48" s="12" t="s">
        <v>419</v>
      </c>
      <c r="P48" s="235"/>
      <c r="Q48" s="236"/>
    </row>
    <row r="49" spans="2:17" s="51" customFormat="1" ht="57" customHeight="1" thickBot="1" x14ac:dyDescent="0.3">
      <c r="B49" s="246"/>
      <c r="C49" s="236"/>
      <c r="D49" s="236"/>
      <c r="E49" s="236"/>
      <c r="F49" s="307"/>
      <c r="G49" s="236"/>
      <c r="H49" s="303"/>
      <c r="I49" s="235"/>
      <c r="J49" s="18" t="s">
        <v>425</v>
      </c>
      <c r="K49" s="17">
        <v>44228</v>
      </c>
      <c r="L49" s="17">
        <v>44544</v>
      </c>
      <c r="M49" s="12" t="s">
        <v>426</v>
      </c>
      <c r="N49" s="12" t="s">
        <v>427</v>
      </c>
      <c r="O49" s="12" t="s">
        <v>427</v>
      </c>
      <c r="P49" s="235"/>
      <c r="Q49" s="236"/>
    </row>
    <row r="50" spans="2:17" s="51" customFormat="1" ht="51.95" customHeight="1" thickBot="1" x14ac:dyDescent="0.3">
      <c r="B50" s="246">
        <v>24</v>
      </c>
      <c r="C50" s="236" t="s">
        <v>428</v>
      </c>
      <c r="D50" s="236" t="s">
        <v>429</v>
      </c>
      <c r="E50" s="233" t="s">
        <v>214</v>
      </c>
      <c r="F50" s="307">
        <v>0</v>
      </c>
      <c r="G50" s="236"/>
      <c r="H50" s="301">
        <v>0</v>
      </c>
      <c r="I50" s="235">
        <v>0</v>
      </c>
      <c r="J50" s="18" t="s">
        <v>430</v>
      </c>
      <c r="K50" s="17">
        <v>44228</v>
      </c>
      <c r="L50" s="17">
        <v>44302</v>
      </c>
      <c r="M50" s="233" t="s">
        <v>129</v>
      </c>
      <c r="N50" s="233" t="s">
        <v>45</v>
      </c>
      <c r="O50" s="264" t="s">
        <v>45</v>
      </c>
      <c r="P50" s="235">
        <v>1</v>
      </c>
      <c r="Q50" s="236" t="s">
        <v>1260</v>
      </c>
    </row>
    <row r="51" spans="2:17" s="51" customFormat="1" ht="51.95" customHeight="1" thickBot="1" x14ac:dyDescent="0.3">
      <c r="B51" s="246"/>
      <c r="C51" s="236"/>
      <c r="D51" s="236"/>
      <c r="E51" s="263"/>
      <c r="F51" s="307"/>
      <c r="G51" s="236"/>
      <c r="H51" s="302"/>
      <c r="I51" s="235"/>
      <c r="J51" s="18" t="s">
        <v>431</v>
      </c>
      <c r="K51" s="17">
        <v>44249</v>
      </c>
      <c r="L51" s="17">
        <v>44328</v>
      </c>
      <c r="M51" s="234"/>
      <c r="N51" s="234"/>
      <c r="O51" s="266"/>
      <c r="P51" s="235"/>
      <c r="Q51" s="236"/>
    </row>
    <row r="52" spans="2:17" s="51" customFormat="1" ht="51.95" customHeight="1" thickBot="1" x14ac:dyDescent="0.3">
      <c r="B52" s="246"/>
      <c r="C52" s="236"/>
      <c r="D52" s="236"/>
      <c r="E52" s="234"/>
      <c r="F52" s="307"/>
      <c r="G52" s="236"/>
      <c r="H52" s="302"/>
      <c r="I52" s="235"/>
      <c r="J52" s="18" t="s">
        <v>130</v>
      </c>
      <c r="K52" s="17">
        <v>44333</v>
      </c>
      <c r="L52" s="17">
        <v>44400</v>
      </c>
      <c r="M52" s="233" t="s">
        <v>432</v>
      </c>
      <c r="N52" s="233" t="s">
        <v>433</v>
      </c>
      <c r="O52" s="233" t="s">
        <v>433</v>
      </c>
      <c r="P52" s="235"/>
      <c r="Q52" s="236"/>
    </row>
    <row r="53" spans="2:17" s="51" customFormat="1" ht="52.5" customHeight="1" thickBot="1" x14ac:dyDescent="0.3">
      <c r="B53" s="246"/>
      <c r="C53" s="236"/>
      <c r="D53" s="236"/>
      <c r="E53" s="233" t="s">
        <v>434</v>
      </c>
      <c r="F53" s="307"/>
      <c r="G53" s="236"/>
      <c r="H53" s="302"/>
      <c r="I53" s="235"/>
      <c r="J53" s="18" t="s">
        <v>128</v>
      </c>
      <c r="K53" s="17">
        <v>44291</v>
      </c>
      <c r="L53" s="17">
        <v>44407</v>
      </c>
      <c r="M53" s="234"/>
      <c r="N53" s="234"/>
      <c r="O53" s="234"/>
      <c r="P53" s="235"/>
      <c r="Q53" s="236"/>
    </row>
    <row r="54" spans="2:17" s="51" customFormat="1" ht="51.95" customHeight="1" thickBot="1" x14ac:dyDescent="0.3">
      <c r="B54" s="246"/>
      <c r="C54" s="236"/>
      <c r="D54" s="236"/>
      <c r="E54" s="263"/>
      <c r="F54" s="307"/>
      <c r="G54" s="236"/>
      <c r="H54" s="302"/>
      <c r="I54" s="235"/>
      <c r="J54" s="18" t="s">
        <v>435</v>
      </c>
      <c r="K54" s="17">
        <v>44368</v>
      </c>
      <c r="L54" s="17">
        <v>44428</v>
      </c>
      <c r="M54" s="233" t="s">
        <v>436</v>
      </c>
      <c r="N54" s="233" t="s">
        <v>437</v>
      </c>
      <c r="O54" s="264" t="s">
        <v>133</v>
      </c>
      <c r="P54" s="235"/>
      <c r="Q54" s="236"/>
    </row>
    <row r="55" spans="2:17" s="51" customFormat="1" ht="51.95" customHeight="1" thickBot="1" x14ac:dyDescent="0.3">
      <c r="B55" s="246"/>
      <c r="C55" s="236"/>
      <c r="D55" s="236"/>
      <c r="E55" s="234"/>
      <c r="F55" s="307"/>
      <c r="G55" s="236"/>
      <c r="H55" s="302"/>
      <c r="I55" s="235"/>
      <c r="J55" s="18" t="s">
        <v>134</v>
      </c>
      <c r="K55" s="17">
        <v>44368</v>
      </c>
      <c r="L55" s="17">
        <v>44428</v>
      </c>
      <c r="M55" s="234"/>
      <c r="N55" s="234"/>
      <c r="O55" s="266"/>
      <c r="P55" s="235"/>
      <c r="Q55" s="236"/>
    </row>
    <row r="56" spans="2:17" s="51" customFormat="1" ht="51.95" customHeight="1" thickBot="1" x14ac:dyDescent="0.3">
      <c r="B56" s="246"/>
      <c r="C56" s="236"/>
      <c r="D56" s="236"/>
      <c r="E56" s="236" t="s">
        <v>438</v>
      </c>
      <c r="F56" s="307"/>
      <c r="G56" s="236"/>
      <c r="H56" s="302"/>
      <c r="I56" s="235"/>
      <c r="J56" s="18" t="s">
        <v>439</v>
      </c>
      <c r="K56" s="17">
        <v>44431</v>
      </c>
      <c r="L56" s="17">
        <v>44463</v>
      </c>
      <c r="M56" s="233" t="s">
        <v>440</v>
      </c>
      <c r="N56" s="233" t="s">
        <v>181</v>
      </c>
      <c r="O56" s="233" t="s">
        <v>181</v>
      </c>
      <c r="P56" s="235"/>
      <c r="Q56" s="236"/>
    </row>
    <row r="57" spans="2:17" s="51" customFormat="1" ht="51.95" customHeight="1" thickBot="1" x14ac:dyDescent="0.3">
      <c r="B57" s="246"/>
      <c r="C57" s="236"/>
      <c r="D57" s="236"/>
      <c r="E57" s="236"/>
      <c r="F57" s="307"/>
      <c r="G57" s="236"/>
      <c r="H57" s="302"/>
      <c r="I57" s="235"/>
      <c r="J57" s="18" t="s">
        <v>441</v>
      </c>
      <c r="K57" s="17">
        <v>44466</v>
      </c>
      <c r="L57" s="17">
        <v>44491</v>
      </c>
      <c r="M57" s="234"/>
      <c r="N57" s="234"/>
      <c r="O57" s="234"/>
      <c r="P57" s="235"/>
      <c r="Q57" s="236"/>
    </row>
    <row r="58" spans="2:17" s="51" customFormat="1" ht="71.099999999999994" customHeight="1" thickBot="1" x14ac:dyDescent="0.3">
      <c r="B58" s="246"/>
      <c r="C58" s="236"/>
      <c r="D58" s="236"/>
      <c r="E58" s="236"/>
      <c r="F58" s="307"/>
      <c r="G58" s="236"/>
      <c r="H58" s="303"/>
      <c r="I58" s="235"/>
      <c r="J58" s="18" t="s">
        <v>442</v>
      </c>
      <c r="K58" s="17">
        <v>44494</v>
      </c>
      <c r="L58" s="17">
        <v>44528</v>
      </c>
      <c r="M58" s="12" t="s">
        <v>138</v>
      </c>
      <c r="N58" s="12" t="s">
        <v>443</v>
      </c>
      <c r="O58" s="13" t="s">
        <v>235</v>
      </c>
      <c r="P58" s="235"/>
      <c r="Q58" s="236"/>
    </row>
    <row r="59" spans="2:17" s="51" customFormat="1" ht="51.95" customHeight="1" thickBot="1" x14ac:dyDescent="0.3">
      <c r="B59" s="246">
        <v>25</v>
      </c>
      <c r="C59" s="236" t="s">
        <v>444</v>
      </c>
      <c r="D59" s="236" t="s">
        <v>445</v>
      </c>
      <c r="E59" s="12" t="s">
        <v>333</v>
      </c>
      <c r="F59" s="291">
        <v>0</v>
      </c>
      <c r="G59" s="236"/>
      <c r="H59" s="301">
        <v>0</v>
      </c>
      <c r="I59" s="235">
        <v>0</v>
      </c>
      <c r="J59" s="273" t="s">
        <v>446</v>
      </c>
      <c r="K59" s="244">
        <v>44218</v>
      </c>
      <c r="L59" s="244">
        <v>44259</v>
      </c>
      <c r="M59" s="233" t="s">
        <v>447</v>
      </c>
      <c r="N59" s="264" t="s">
        <v>448</v>
      </c>
      <c r="O59" s="264" t="s">
        <v>448</v>
      </c>
      <c r="P59" s="235" t="s">
        <v>449</v>
      </c>
      <c r="Q59" s="236" t="s">
        <v>1260</v>
      </c>
    </row>
    <row r="60" spans="2:17" s="51" customFormat="1" ht="51.95" customHeight="1" thickBot="1" x14ac:dyDescent="0.3">
      <c r="B60" s="246"/>
      <c r="C60" s="236"/>
      <c r="D60" s="236"/>
      <c r="E60" s="12" t="s">
        <v>337</v>
      </c>
      <c r="F60" s="291"/>
      <c r="G60" s="236"/>
      <c r="H60" s="302"/>
      <c r="I60" s="235"/>
      <c r="J60" s="275"/>
      <c r="K60" s="282"/>
      <c r="L60" s="282"/>
      <c r="M60" s="263"/>
      <c r="N60" s="265"/>
      <c r="O60" s="265"/>
      <c r="P60" s="235"/>
      <c r="Q60" s="236"/>
    </row>
    <row r="61" spans="2:17" s="51" customFormat="1" ht="51.95" customHeight="1" thickBot="1" x14ac:dyDescent="0.3">
      <c r="B61" s="246"/>
      <c r="C61" s="236"/>
      <c r="D61" s="236"/>
      <c r="E61" s="12" t="s">
        <v>338</v>
      </c>
      <c r="F61" s="291"/>
      <c r="G61" s="236"/>
      <c r="H61" s="302"/>
      <c r="I61" s="235"/>
      <c r="J61" s="18" t="s">
        <v>450</v>
      </c>
      <c r="K61" s="17">
        <v>44218</v>
      </c>
      <c r="L61" s="17">
        <v>44547</v>
      </c>
      <c r="M61" s="263"/>
      <c r="N61" s="265"/>
      <c r="O61" s="265"/>
      <c r="P61" s="235"/>
      <c r="Q61" s="236"/>
    </row>
    <row r="62" spans="2:17" s="51" customFormat="1" ht="51.95" customHeight="1" thickBot="1" x14ac:dyDescent="0.3">
      <c r="B62" s="246"/>
      <c r="C62" s="236"/>
      <c r="D62" s="236"/>
      <c r="E62" s="12" t="s">
        <v>340</v>
      </c>
      <c r="F62" s="291"/>
      <c r="G62" s="236"/>
      <c r="H62" s="302"/>
      <c r="I62" s="235"/>
      <c r="J62" s="18" t="s">
        <v>451</v>
      </c>
      <c r="K62" s="17">
        <v>44218</v>
      </c>
      <c r="L62" s="17">
        <v>44547</v>
      </c>
      <c r="M62" s="234"/>
      <c r="N62" s="266"/>
      <c r="O62" s="266"/>
      <c r="P62" s="235"/>
      <c r="Q62" s="236"/>
    </row>
    <row r="63" spans="2:17" s="51" customFormat="1" ht="51.95" customHeight="1" thickBot="1" x14ac:dyDescent="0.3">
      <c r="B63" s="246"/>
      <c r="C63" s="236"/>
      <c r="D63" s="236"/>
      <c r="E63" s="12" t="s">
        <v>345</v>
      </c>
      <c r="F63" s="291"/>
      <c r="G63" s="236"/>
      <c r="H63" s="302"/>
      <c r="I63" s="235"/>
      <c r="J63" s="18" t="s">
        <v>339</v>
      </c>
      <c r="K63" s="17">
        <v>44274</v>
      </c>
      <c r="L63" s="17">
        <v>44347</v>
      </c>
      <c r="M63" s="233" t="s">
        <v>452</v>
      </c>
      <c r="N63" s="264" t="s">
        <v>453</v>
      </c>
      <c r="O63" s="264" t="s">
        <v>454</v>
      </c>
      <c r="P63" s="235"/>
      <c r="Q63" s="236"/>
    </row>
    <row r="64" spans="2:17" s="51" customFormat="1" ht="51.95" customHeight="1" thickBot="1" x14ac:dyDescent="0.3">
      <c r="B64" s="246"/>
      <c r="C64" s="236"/>
      <c r="D64" s="236"/>
      <c r="E64" s="12" t="s">
        <v>347</v>
      </c>
      <c r="F64" s="291"/>
      <c r="G64" s="236"/>
      <c r="H64" s="302"/>
      <c r="I64" s="235"/>
      <c r="J64" s="18" t="s">
        <v>455</v>
      </c>
      <c r="K64" s="52">
        <v>44267</v>
      </c>
      <c r="L64" s="53">
        <v>44438</v>
      </c>
      <c r="M64" s="263"/>
      <c r="N64" s="265"/>
      <c r="O64" s="265"/>
      <c r="P64" s="235"/>
      <c r="Q64" s="236"/>
    </row>
    <row r="65" spans="2:17" s="51" customFormat="1" ht="51.95" customHeight="1" thickBot="1" x14ac:dyDescent="0.3">
      <c r="B65" s="246"/>
      <c r="C65" s="236"/>
      <c r="D65" s="236"/>
      <c r="E65" s="12" t="s">
        <v>349</v>
      </c>
      <c r="F65" s="291"/>
      <c r="G65" s="236"/>
      <c r="H65" s="302"/>
      <c r="I65" s="235"/>
      <c r="J65" s="18" t="s">
        <v>341</v>
      </c>
      <c r="K65" s="17">
        <v>44295</v>
      </c>
      <c r="L65" s="17">
        <v>44545</v>
      </c>
      <c r="M65" s="263"/>
      <c r="N65" s="265"/>
      <c r="O65" s="265"/>
      <c r="P65" s="235"/>
      <c r="Q65" s="236"/>
    </row>
    <row r="66" spans="2:17" s="51" customFormat="1" ht="51.95" customHeight="1" thickBot="1" x14ac:dyDescent="0.3">
      <c r="B66" s="246"/>
      <c r="C66" s="236"/>
      <c r="D66" s="236"/>
      <c r="E66" s="12" t="s">
        <v>352</v>
      </c>
      <c r="F66" s="291"/>
      <c r="G66" s="236"/>
      <c r="H66" s="303"/>
      <c r="I66" s="235"/>
      <c r="J66" s="18" t="s">
        <v>456</v>
      </c>
      <c r="K66" s="17">
        <v>44484</v>
      </c>
      <c r="L66" s="17">
        <v>44580</v>
      </c>
      <c r="M66" s="234"/>
      <c r="N66" s="266"/>
      <c r="O66" s="266"/>
      <c r="P66" s="235"/>
      <c r="Q66" s="236"/>
    </row>
    <row r="67" spans="2:17" s="51" customFormat="1" ht="65.45" customHeight="1" thickBot="1" x14ac:dyDescent="0.3">
      <c r="B67" s="246">
        <v>26</v>
      </c>
      <c r="C67" s="236" t="s">
        <v>457</v>
      </c>
      <c r="D67" s="236" t="s">
        <v>458</v>
      </c>
      <c r="E67" s="236" t="s">
        <v>415</v>
      </c>
      <c r="F67" s="291">
        <v>200000</v>
      </c>
      <c r="G67" s="236" t="s">
        <v>416</v>
      </c>
      <c r="H67" s="301">
        <v>50538</v>
      </c>
      <c r="I67" s="308">
        <f>H67/F67</f>
        <v>0.25269000000000003</v>
      </c>
      <c r="J67" s="18" t="s">
        <v>459</v>
      </c>
      <c r="K67" s="10">
        <v>44228</v>
      </c>
      <c r="L67" s="10">
        <v>44546</v>
      </c>
      <c r="M67" s="233" t="s">
        <v>460</v>
      </c>
      <c r="N67" s="233" t="s">
        <v>181</v>
      </c>
      <c r="O67" s="233" t="s">
        <v>45</v>
      </c>
      <c r="P67" s="280">
        <v>1</v>
      </c>
      <c r="Q67" s="236" t="s">
        <v>1260</v>
      </c>
    </row>
    <row r="68" spans="2:17" s="51" customFormat="1" ht="65.45" customHeight="1" thickBot="1" x14ac:dyDescent="0.3">
      <c r="B68" s="246"/>
      <c r="C68" s="236"/>
      <c r="D68" s="236"/>
      <c r="E68" s="236"/>
      <c r="F68" s="291"/>
      <c r="G68" s="236"/>
      <c r="H68" s="302"/>
      <c r="I68" s="308"/>
      <c r="J68" s="18" t="s">
        <v>461</v>
      </c>
      <c r="K68" s="10">
        <v>44228</v>
      </c>
      <c r="L68" s="10">
        <v>44546</v>
      </c>
      <c r="M68" s="263"/>
      <c r="N68" s="263"/>
      <c r="O68" s="263"/>
      <c r="P68" s="281"/>
      <c r="Q68" s="236"/>
    </row>
    <row r="69" spans="2:17" s="51" customFormat="1" ht="65.45" customHeight="1" thickBot="1" x14ac:dyDescent="0.3">
      <c r="B69" s="246"/>
      <c r="C69" s="236"/>
      <c r="D69" s="236"/>
      <c r="E69" s="236"/>
      <c r="F69" s="291"/>
      <c r="G69" s="236"/>
      <c r="H69" s="302"/>
      <c r="I69" s="308"/>
      <c r="J69" s="18" t="s">
        <v>462</v>
      </c>
      <c r="K69" s="10">
        <v>44228</v>
      </c>
      <c r="L69" s="10">
        <v>44546</v>
      </c>
      <c r="M69" s="234"/>
      <c r="N69" s="234"/>
      <c r="O69" s="234"/>
      <c r="P69" s="281"/>
      <c r="Q69" s="236"/>
    </row>
    <row r="70" spans="2:17" s="51" customFormat="1" ht="65.45" customHeight="1" thickBot="1" x14ac:dyDescent="0.3">
      <c r="B70" s="246"/>
      <c r="C70" s="236"/>
      <c r="D70" s="236"/>
      <c r="E70" s="236"/>
      <c r="F70" s="291"/>
      <c r="G70" s="236"/>
      <c r="H70" s="302"/>
      <c r="I70" s="308"/>
      <c r="J70" s="18" t="s">
        <v>463</v>
      </c>
      <c r="K70" s="10">
        <v>44228</v>
      </c>
      <c r="L70" s="10">
        <v>44546</v>
      </c>
      <c r="M70" s="233" t="s">
        <v>464</v>
      </c>
      <c r="N70" s="233" t="s">
        <v>465</v>
      </c>
      <c r="O70" s="233" t="s">
        <v>466</v>
      </c>
      <c r="P70" s="281"/>
      <c r="Q70" s="236"/>
    </row>
    <row r="71" spans="2:17" s="51" customFormat="1" ht="80.25" customHeight="1" thickBot="1" x14ac:dyDescent="0.3">
      <c r="B71" s="246"/>
      <c r="C71" s="236"/>
      <c r="D71" s="236"/>
      <c r="E71" s="236"/>
      <c r="F71" s="291"/>
      <c r="G71" s="236"/>
      <c r="H71" s="302"/>
      <c r="I71" s="308"/>
      <c r="J71" s="18" t="s">
        <v>467</v>
      </c>
      <c r="K71" s="10">
        <v>44228</v>
      </c>
      <c r="L71" s="10">
        <v>44546</v>
      </c>
      <c r="M71" s="234"/>
      <c r="N71" s="234"/>
      <c r="O71" s="234"/>
      <c r="P71" s="281"/>
      <c r="Q71" s="236"/>
    </row>
    <row r="72" spans="2:17" s="51" customFormat="1" ht="65.45" customHeight="1" thickBot="1" x14ac:dyDescent="0.3">
      <c r="B72" s="246"/>
      <c r="C72" s="236"/>
      <c r="D72" s="236"/>
      <c r="E72" s="236"/>
      <c r="F72" s="291"/>
      <c r="G72" s="236"/>
      <c r="H72" s="302"/>
      <c r="I72" s="308"/>
      <c r="J72" s="18" t="s">
        <v>468</v>
      </c>
      <c r="K72" s="10">
        <v>44228</v>
      </c>
      <c r="L72" s="10">
        <v>44546</v>
      </c>
      <c r="M72" s="233" t="s">
        <v>469</v>
      </c>
      <c r="N72" s="233" t="s">
        <v>470</v>
      </c>
      <c r="O72" s="233" t="s">
        <v>471</v>
      </c>
      <c r="P72" s="281"/>
      <c r="Q72" s="236"/>
    </row>
    <row r="73" spans="2:17" s="51" customFormat="1" ht="65.45" customHeight="1" thickBot="1" x14ac:dyDescent="0.3">
      <c r="B73" s="246"/>
      <c r="C73" s="236"/>
      <c r="D73" s="236"/>
      <c r="E73" s="236"/>
      <c r="F73" s="291"/>
      <c r="G73" s="236"/>
      <c r="H73" s="303"/>
      <c r="I73" s="308"/>
      <c r="J73" s="18" t="s">
        <v>472</v>
      </c>
      <c r="K73" s="10">
        <v>44228</v>
      </c>
      <c r="L73" s="10">
        <v>44546</v>
      </c>
      <c r="M73" s="234"/>
      <c r="N73" s="234"/>
      <c r="O73" s="234"/>
      <c r="P73" s="282"/>
      <c r="Q73" s="236"/>
    </row>
    <row r="74" spans="2:17" ht="54.75" customHeight="1" thickBot="1" x14ac:dyDescent="0.3">
      <c r="B74" s="251">
        <v>27</v>
      </c>
      <c r="C74" s="252" t="s">
        <v>473</v>
      </c>
      <c r="D74" s="252" t="s">
        <v>474</v>
      </c>
      <c r="E74" s="252" t="s">
        <v>475</v>
      </c>
      <c r="F74" s="260">
        <v>124028</v>
      </c>
      <c r="G74" s="252" t="s">
        <v>476</v>
      </c>
      <c r="H74" s="304">
        <v>74858</v>
      </c>
      <c r="I74" s="262">
        <f>H74/F74</f>
        <v>0.60355726126358566</v>
      </c>
      <c r="J74" s="8" t="s">
        <v>477</v>
      </c>
      <c r="K74" s="9">
        <v>44218</v>
      </c>
      <c r="L74" s="9">
        <v>44253</v>
      </c>
      <c r="M74" s="233" t="s">
        <v>478</v>
      </c>
      <c r="N74" s="233" t="s">
        <v>479</v>
      </c>
      <c r="O74" s="233" t="s">
        <v>479</v>
      </c>
      <c r="P74" s="280">
        <v>1</v>
      </c>
      <c r="Q74" s="236" t="s">
        <v>1260</v>
      </c>
    </row>
    <row r="75" spans="2:17" ht="64.5" customHeight="1" thickBot="1" x14ac:dyDescent="0.3">
      <c r="B75" s="251"/>
      <c r="C75" s="252"/>
      <c r="D75" s="252"/>
      <c r="E75" s="252"/>
      <c r="F75" s="260"/>
      <c r="G75" s="252"/>
      <c r="H75" s="305"/>
      <c r="I75" s="262"/>
      <c r="J75" s="8" t="s">
        <v>480</v>
      </c>
      <c r="K75" s="9">
        <v>44256</v>
      </c>
      <c r="L75" s="9">
        <v>44508</v>
      </c>
      <c r="M75" s="263"/>
      <c r="N75" s="263"/>
      <c r="O75" s="263"/>
      <c r="P75" s="281"/>
      <c r="Q75" s="236"/>
    </row>
    <row r="76" spans="2:17" ht="53.45" customHeight="1" thickBot="1" x14ac:dyDescent="0.3">
      <c r="B76" s="251"/>
      <c r="C76" s="252"/>
      <c r="D76" s="252"/>
      <c r="E76" s="252"/>
      <c r="F76" s="260"/>
      <c r="G76" s="252"/>
      <c r="H76" s="305"/>
      <c r="I76" s="262"/>
      <c r="J76" s="8" t="s">
        <v>481</v>
      </c>
      <c r="K76" s="9">
        <v>44334</v>
      </c>
      <c r="L76" s="9">
        <v>44509</v>
      </c>
      <c r="M76" s="234"/>
      <c r="N76" s="234"/>
      <c r="O76" s="234"/>
      <c r="P76" s="281"/>
      <c r="Q76" s="236"/>
    </row>
    <row r="77" spans="2:17" ht="53.45" customHeight="1" thickBot="1" x14ac:dyDescent="0.3">
      <c r="B77" s="251"/>
      <c r="C77" s="252"/>
      <c r="D77" s="252"/>
      <c r="E77" s="252"/>
      <c r="F77" s="260"/>
      <c r="G77" s="252"/>
      <c r="H77" s="305"/>
      <c r="I77" s="262"/>
      <c r="J77" s="8" t="s">
        <v>482</v>
      </c>
      <c r="K77" s="9">
        <v>44337</v>
      </c>
      <c r="L77" s="10">
        <v>44530</v>
      </c>
      <c r="M77" s="233" t="s">
        <v>483</v>
      </c>
      <c r="N77" s="233" t="s">
        <v>484</v>
      </c>
      <c r="O77" s="233" t="s">
        <v>485</v>
      </c>
      <c r="P77" s="281"/>
      <c r="Q77" s="246"/>
    </row>
    <row r="78" spans="2:17" ht="53.45" customHeight="1" thickBot="1" x14ac:dyDescent="0.3">
      <c r="B78" s="251"/>
      <c r="C78" s="252"/>
      <c r="D78" s="252"/>
      <c r="E78" s="252"/>
      <c r="F78" s="260"/>
      <c r="G78" s="252"/>
      <c r="H78" s="305"/>
      <c r="I78" s="262"/>
      <c r="J78" s="8" t="s">
        <v>486</v>
      </c>
      <c r="K78" s="9">
        <v>44347</v>
      </c>
      <c r="L78" s="10">
        <v>44533</v>
      </c>
      <c r="M78" s="234"/>
      <c r="N78" s="234"/>
      <c r="O78" s="234"/>
      <c r="P78" s="281"/>
      <c r="Q78" s="246"/>
    </row>
    <row r="79" spans="2:17" ht="53.45" customHeight="1" thickBot="1" x14ac:dyDescent="0.3">
      <c r="B79" s="251"/>
      <c r="C79" s="252"/>
      <c r="D79" s="252"/>
      <c r="E79" s="252"/>
      <c r="F79" s="260"/>
      <c r="G79" s="252"/>
      <c r="H79" s="305"/>
      <c r="I79" s="262"/>
      <c r="J79" s="8" t="s">
        <v>487</v>
      </c>
      <c r="K79" s="9">
        <v>44348</v>
      </c>
      <c r="L79" s="10">
        <v>44540</v>
      </c>
      <c r="M79" s="233" t="s">
        <v>488</v>
      </c>
      <c r="N79" s="233" t="s">
        <v>427</v>
      </c>
      <c r="O79" s="233" t="s">
        <v>263</v>
      </c>
      <c r="P79" s="281"/>
      <c r="Q79" s="246"/>
    </row>
    <row r="80" spans="2:17" ht="53.45" customHeight="1" thickBot="1" x14ac:dyDescent="0.3">
      <c r="B80" s="251"/>
      <c r="C80" s="252"/>
      <c r="D80" s="252"/>
      <c r="E80" s="252"/>
      <c r="F80" s="260"/>
      <c r="G80" s="252"/>
      <c r="H80" s="306"/>
      <c r="I80" s="262"/>
      <c r="J80" s="8" t="s">
        <v>487</v>
      </c>
      <c r="K80" s="9">
        <v>44358</v>
      </c>
      <c r="L80" s="10">
        <v>44547</v>
      </c>
      <c r="M80" s="234"/>
      <c r="N80" s="234"/>
      <c r="O80" s="234"/>
      <c r="P80" s="282"/>
      <c r="Q80" s="246"/>
    </row>
    <row r="81" spans="2:17" s="20" customFormat="1" ht="24.75" customHeight="1" thickBot="1" x14ac:dyDescent="0.3">
      <c r="B81" s="224" t="s">
        <v>489</v>
      </c>
      <c r="C81" s="224"/>
      <c r="D81" s="224"/>
      <c r="E81" s="224"/>
      <c r="F81" s="224"/>
      <c r="G81" s="224"/>
      <c r="H81" s="224"/>
      <c r="I81" s="224"/>
      <c r="J81" s="224"/>
      <c r="K81" s="224"/>
      <c r="L81" s="224"/>
      <c r="M81" s="224"/>
      <c r="N81" s="224"/>
      <c r="O81" s="224"/>
      <c r="P81" s="224"/>
      <c r="Q81" s="224"/>
    </row>
    <row r="82" spans="2:17" s="20" customFormat="1" ht="24.75" customHeight="1" thickBot="1" x14ac:dyDescent="0.3">
      <c r="B82" s="224" t="s">
        <v>490</v>
      </c>
      <c r="C82" s="224"/>
      <c r="D82" s="224"/>
      <c r="E82" s="224"/>
      <c r="F82" s="224"/>
      <c r="G82" s="224"/>
      <c r="H82" s="224"/>
      <c r="I82" s="224"/>
      <c r="J82" s="224"/>
      <c r="K82" s="224"/>
      <c r="L82" s="224"/>
      <c r="M82" s="224"/>
      <c r="N82" s="224"/>
      <c r="O82" s="224"/>
      <c r="P82" s="224"/>
      <c r="Q82" s="224"/>
    </row>
    <row r="83" spans="2:17" s="51" customFormat="1" ht="71.25" customHeight="1" thickBot="1" x14ac:dyDescent="0.3">
      <c r="B83" s="246">
        <v>28</v>
      </c>
      <c r="C83" s="236" t="s">
        <v>491</v>
      </c>
      <c r="D83" s="236" t="s">
        <v>492</v>
      </c>
      <c r="E83" s="236" t="s">
        <v>333</v>
      </c>
      <c r="F83" s="291">
        <v>0</v>
      </c>
      <c r="G83" s="236"/>
      <c r="H83" s="301">
        <v>0</v>
      </c>
      <c r="I83" s="308">
        <v>0</v>
      </c>
      <c r="J83" s="18" t="s">
        <v>493</v>
      </c>
      <c r="K83" s="10">
        <v>44218</v>
      </c>
      <c r="L83" s="10">
        <v>44547</v>
      </c>
      <c r="M83" s="12" t="s">
        <v>494</v>
      </c>
      <c r="N83" s="12" t="s">
        <v>181</v>
      </c>
      <c r="O83" s="12" t="s">
        <v>181</v>
      </c>
      <c r="P83" s="280">
        <v>1</v>
      </c>
      <c r="Q83" s="236" t="s">
        <v>1260</v>
      </c>
    </row>
    <row r="84" spans="2:17" s="51" customFormat="1" ht="71.25" customHeight="1" thickBot="1" x14ac:dyDescent="0.3">
      <c r="B84" s="246"/>
      <c r="C84" s="236"/>
      <c r="D84" s="236"/>
      <c r="E84" s="236"/>
      <c r="F84" s="291"/>
      <c r="G84" s="236"/>
      <c r="H84" s="302"/>
      <c r="I84" s="308"/>
      <c r="J84" s="18" t="s">
        <v>495</v>
      </c>
      <c r="K84" s="10">
        <v>44218</v>
      </c>
      <c r="L84" s="10">
        <v>44547</v>
      </c>
      <c r="M84" s="12" t="s">
        <v>496</v>
      </c>
      <c r="N84" s="12" t="s">
        <v>181</v>
      </c>
      <c r="O84" s="12" t="s">
        <v>45</v>
      </c>
      <c r="P84" s="281"/>
      <c r="Q84" s="236"/>
    </row>
    <row r="85" spans="2:17" s="51" customFormat="1" ht="57.6" customHeight="1" thickBot="1" x14ac:dyDescent="0.3">
      <c r="B85" s="246"/>
      <c r="C85" s="236"/>
      <c r="D85" s="236"/>
      <c r="E85" s="236" t="s">
        <v>337</v>
      </c>
      <c r="F85" s="291"/>
      <c r="G85" s="236"/>
      <c r="H85" s="302"/>
      <c r="I85" s="308"/>
      <c r="J85" s="273" t="s">
        <v>497</v>
      </c>
      <c r="K85" s="309">
        <v>44218</v>
      </c>
      <c r="L85" s="309">
        <v>44547</v>
      </c>
      <c r="M85" s="12" t="s">
        <v>498</v>
      </c>
      <c r="N85" s="12" t="s">
        <v>181</v>
      </c>
      <c r="O85" s="12" t="s">
        <v>499</v>
      </c>
      <c r="P85" s="281"/>
      <c r="Q85" s="236"/>
    </row>
    <row r="86" spans="2:17" s="51" customFormat="1" ht="57.6" customHeight="1" thickBot="1" x14ac:dyDescent="0.3">
      <c r="B86" s="246"/>
      <c r="C86" s="236"/>
      <c r="D86" s="236"/>
      <c r="E86" s="236"/>
      <c r="F86" s="291"/>
      <c r="G86" s="236"/>
      <c r="H86" s="303"/>
      <c r="I86" s="308"/>
      <c r="J86" s="275"/>
      <c r="K86" s="275"/>
      <c r="L86" s="275"/>
      <c r="M86" s="12" t="s">
        <v>500</v>
      </c>
      <c r="N86" s="12" t="s">
        <v>181</v>
      </c>
      <c r="O86" s="12" t="s">
        <v>45</v>
      </c>
      <c r="P86" s="282"/>
      <c r="Q86" s="236"/>
    </row>
    <row r="87" spans="2:17" x14ac:dyDescent="0.25">
      <c r="F87" s="43"/>
      <c r="G87" s="43"/>
      <c r="H87" s="43"/>
    </row>
  </sheetData>
  <mergeCells count="215">
    <mergeCell ref="P83:P86"/>
    <mergeCell ref="Q83:Q86"/>
    <mergeCell ref="E85:E86"/>
    <mergeCell ref="J85:J86"/>
    <mergeCell ref="K85:K86"/>
    <mergeCell ref="L85:L86"/>
    <mergeCell ref="B81:Q81"/>
    <mergeCell ref="B82:Q82"/>
    <mergeCell ref="B83:B86"/>
    <mergeCell ref="C83:C86"/>
    <mergeCell ref="D83:D86"/>
    <mergeCell ref="E83:E84"/>
    <mergeCell ref="F83:F86"/>
    <mergeCell ref="G83:G86"/>
    <mergeCell ref="H83:H86"/>
    <mergeCell ref="I83:I86"/>
    <mergeCell ref="F67:F73"/>
    <mergeCell ref="Q74:Q80"/>
    <mergeCell ref="M77:M78"/>
    <mergeCell ref="N77:N78"/>
    <mergeCell ref="O77:O78"/>
    <mergeCell ref="M79:M80"/>
    <mergeCell ref="N79:N80"/>
    <mergeCell ref="O79:O80"/>
    <mergeCell ref="H74:H80"/>
    <mergeCell ref="I74:I80"/>
    <mergeCell ref="M74:M76"/>
    <mergeCell ref="N74:N76"/>
    <mergeCell ref="O74:O76"/>
    <mergeCell ref="P74:P80"/>
    <mergeCell ref="B59:B66"/>
    <mergeCell ref="B74:B80"/>
    <mergeCell ref="C74:C80"/>
    <mergeCell ref="D74:D80"/>
    <mergeCell ref="E74:E80"/>
    <mergeCell ref="F74:F80"/>
    <mergeCell ref="G74:G80"/>
    <mergeCell ref="Q67:Q73"/>
    <mergeCell ref="M70:M71"/>
    <mergeCell ref="N70:N71"/>
    <mergeCell ref="O70:O71"/>
    <mergeCell ref="M72:M73"/>
    <mergeCell ref="N72:N73"/>
    <mergeCell ref="O72:O73"/>
    <mergeCell ref="H67:H73"/>
    <mergeCell ref="I67:I73"/>
    <mergeCell ref="M67:M69"/>
    <mergeCell ref="N67:N69"/>
    <mergeCell ref="O67:O69"/>
    <mergeCell ref="P67:P73"/>
    <mergeCell ref="B67:B73"/>
    <mergeCell ref="C67:C73"/>
    <mergeCell ref="D67:D73"/>
    <mergeCell ref="E67:E73"/>
    <mergeCell ref="G67:G73"/>
    <mergeCell ref="O59:O62"/>
    <mergeCell ref="P59:P66"/>
    <mergeCell ref="Q59:Q66"/>
    <mergeCell ref="M63:M66"/>
    <mergeCell ref="N63:N66"/>
    <mergeCell ref="O63:O66"/>
    <mergeCell ref="I59:I66"/>
    <mergeCell ref="J59:J60"/>
    <mergeCell ref="K59:K60"/>
    <mergeCell ref="L59:L60"/>
    <mergeCell ref="M59:M62"/>
    <mergeCell ref="N59:N62"/>
    <mergeCell ref="C59:C66"/>
    <mergeCell ref="D59:D66"/>
    <mergeCell ref="F59:F66"/>
    <mergeCell ref="G59:G66"/>
    <mergeCell ref="H59:H66"/>
    <mergeCell ref="E53:E55"/>
    <mergeCell ref="M54:M55"/>
    <mergeCell ref="O54:O55"/>
    <mergeCell ref="E56:E58"/>
    <mergeCell ref="M56:M57"/>
    <mergeCell ref="N56:N57"/>
    <mergeCell ref="O56:O57"/>
    <mergeCell ref="N54:N55"/>
    <mergeCell ref="C50:C58"/>
    <mergeCell ref="D50:D58"/>
    <mergeCell ref="E50:E52"/>
    <mergeCell ref="F50:F58"/>
    <mergeCell ref="G50:G58"/>
    <mergeCell ref="H50:H58"/>
    <mergeCell ref="I50:I58"/>
    <mergeCell ref="M50:M51"/>
    <mergeCell ref="N50:N51"/>
    <mergeCell ref="O50:O51"/>
    <mergeCell ref="B44:Q44"/>
    <mergeCell ref="B45:B49"/>
    <mergeCell ref="C45:C49"/>
    <mergeCell ref="D45:D49"/>
    <mergeCell ref="E45:E49"/>
    <mergeCell ref="F45:F49"/>
    <mergeCell ref="G45:G49"/>
    <mergeCell ref="Q45:Q49"/>
    <mergeCell ref="H45:H49"/>
    <mergeCell ref="I45:I49"/>
    <mergeCell ref="J45:J46"/>
    <mergeCell ref="K45:K46"/>
    <mergeCell ref="P50:P58"/>
    <mergeCell ref="Q50:Q58"/>
    <mergeCell ref="M52:M53"/>
    <mergeCell ref="N52:N53"/>
    <mergeCell ref="O52:O53"/>
    <mergeCell ref="L45:L46"/>
    <mergeCell ref="P45:P49"/>
    <mergeCell ref="B50:B58"/>
    <mergeCell ref="Q30:Q37"/>
    <mergeCell ref="M33:M34"/>
    <mergeCell ref="N33:N34"/>
    <mergeCell ref="O33:O34"/>
    <mergeCell ref="M36:M37"/>
    <mergeCell ref="P38:P43"/>
    <mergeCell ref="Q38:Q43"/>
    <mergeCell ref="D38:D43"/>
    <mergeCell ref="E38:E40"/>
    <mergeCell ref="F38:F43"/>
    <mergeCell ref="G38:G43"/>
    <mergeCell ref="H38:H43"/>
    <mergeCell ref="N36:N37"/>
    <mergeCell ref="O36:O37"/>
    <mergeCell ref="M30:M32"/>
    <mergeCell ref="N30:N32"/>
    <mergeCell ref="O30:O32"/>
    <mergeCell ref="I38:I43"/>
    <mergeCell ref="I30:I37"/>
    <mergeCell ref="P30:P37"/>
    <mergeCell ref="E41:E43"/>
    <mergeCell ref="B38:B43"/>
    <mergeCell ref="C38:C43"/>
    <mergeCell ref="L22:L23"/>
    <mergeCell ref="M22:M24"/>
    <mergeCell ref="N22:N24"/>
    <mergeCell ref="J28:J29"/>
    <mergeCell ref="K28:K29"/>
    <mergeCell ref="L28:L29"/>
    <mergeCell ref="B22:B29"/>
    <mergeCell ref="C22:C29"/>
    <mergeCell ref="D22:D29"/>
    <mergeCell ref="F22:F29"/>
    <mergeCell ref="G22:G29"/>
    <mergeCell ref="H22:H29"/>
    <mergeCell ref="I22:I29"/>
    <mergeCell ref="J22:J23"/>
    <mergeCell ref="K22:K23"/>
    <mergeCell ref="B30:B37"/>
    <mergeCell ref="C30:C37"/>
    <mergeCell ref="D30:D37"/>
    <mergeCell ref="F30:F37"/>
    <mergeCell ref="G30:G37"/>
    <mergeCell ref="H30:H37"/>
    <mergeCell ref="O22:O24"/>
    <mergeCell ref="P22:P29"/>
    <mergeCell ref="Q22:Q29"/>
    <mergeCell ref="M25:M26"/>
    <mergeCell ref="N25:N26"/>
    <mergeCell ref="O25:O26"/>
    <mergeCell ref="M28:M29"/>
    <mergeCell ref="N28:N29"/>
    <mergeCell ref="O28:O29"/>
    <mergeCell ref="B17:Q17"/>
    <mergeCell ref="B18:B21"/>
    <mergeCell ref="C18:C21"/>
    <mergeCell ref="D18:D21"/>
    <mergeCell ref="E18:E21"/>
    <mergeCell ref="F18:F21"/>
    <mergeCell ref="G18:G21"/>
    <mergeCell ref="H18:H21"/>
    <mergeCell ref="I18:I21"/>
    <mergeCell ref="M18:M19"/>
    <mergeCell ref="N18:N19"/>
    <mergeCell ref="O18:O19"/>
    <mergeCell ref="P18:P21"/>
    <mergeCell ref="Q18:Q21"/>
    <mergeCell ref="O9:O11"/>
    <mergeCell ref="P9:P16"/>
    <mergeCell ref="Q9:Q16"/>
    <mergeCell ref="M12:M14"/>
    <mergeCell ref="N12:N14"/>
    <mergeCell ref="O12:O14"/>
    <mergeCell ref="M15:M16"/>
    <mergeCell ref="N15:N16"/>
    <mergeCell ref="O15:O16"/>
    <mergeCell ref="I9:I16"/>
    <mergeCell ref="J9:J10"/>
    <mergeCell ref="K9:K10"/>
    <mergeCell ref="L9:L10"/>
    <mergeCell ref="M9:M11"/>
    <mergeCell ref="N9:N11"/>
    <mergeCell ref="B9:B16"/>
    <mergeCell ref="C9:C16"/>
    <mergeCell ref="D9:D16"/>
    <mergeCell ref="F9:F16"/>
    <mergeCell ref="G9:G16"/>
    <mergeCell ref="H9:H16"/>
    <mergeCell ref="B2:Q2"/>
    <mergeCell ref="L7:L8"/>
    <mergeCell ref="M7:M8"/>
    <mergeCell ref="N7:N8"/>
    <mergeCell ref="O7:O8"/>
    <mergeCell ref="P7:P8"/>
    <mergeCell ref="Q7:Q8"/>
    <mergeCell ref="B3:Q3"/>
    <mergeCell ref="B4:Q4"/>
    <mergeCell ref="B5:Q5"/>
    <mergeCell ref="B6:Q6"/>
    <mergeCell ref="B7:D7"/>
    <mergeCell ref="E7:E8"/>
    <mergeCell ref="F7:G7"/>
    <mergeCell ref="H7:I7"/>
    <mergeCell ref="J7:J8"/>
    <mergeCell ref="K7:K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F264E-0FCE-4F10-B292-C66017682373}">
  <sheetPr>
    <tabColor theme="9" tint="0.39997558519241921"/>
  </sheetPr>
  <dimension ref="B1:Q79"/>
  <sheetViews>
    <sheetView topLeftCell="J4" workbookViewId="0">
      <selection activeCell="Q74" sqref="Q74:Q78"/>
    </sheetView>
  </sheetViews>
  <sheetFormatPr baseColWidth="10" defaultColWidth="10.85546875" defaultRowHeight="15" x14ac:dyDescent="0.25"/>
  <cols>
    <col min="1" max="1" width="4.28515625" style="11" customWidth="1"/>
    <col min="2" max="2" width="7" style="11" customWidth="1"/>
    <col min="3" max="3" width="36.85546875" style="11" customWidth="1"/>
    <col min="4" max="4" width="40.140625" style="11" customWidth="1"/>
    <col min="5" max="5" width="22.42578125" style="42" customWidth="1"/>
    <col min="6" max="6" width="19.5703125" style="47" customWidth="1"/>
    <col min="7" max="7" width="17.28515625" style="42" customWidth="1"/>
    <col min="8" max="8" width="19.42578125" style="56" customWidth="1"/>
    <col min="9" max="9" width="13.28515625" style="54" customWidth="1"/>
    <col min="10" max="10" width="49.85546875" style="54" customWidth="1"/>
    <col min="11" max="11" width="17.28515625" style="57" customWidth="1"/>
    <col min="12" max="12" width="23" style="57" customWidth="1"/>
    <col min="13" max="13" width="45.28515625" style="45" customWidth="1"/>
    <col min="14" max="14" width="15.85546875" style="24" customWidth="1"/>
    <col min="15" max="15" width="16.85546875" style="24" customWidth="1"/>
    <col min="16" max="16" width="14.7109375" style="11" customWidth="1"/>
    <col min="17" max="17" width="113.7109375" style="55" customWidth="1"/>
    <col min="18" max="16384" width="10.85546875" style="11"/>
  </cols>
  <sheetData>
    <row r="1" spans="2:17" ht="15.75" thickBot="1" x14ac:dyDescent="0.3"/>
    <row r="2" spans="2:17" ht="15.75" thickBot="1" x14ac:dyDescent="0.3">
      <c r="B2" s="297" t="s">
        <v>1253</v>
      </c>
      <c r="C2" s="298"/>
      <c r="D2" s="298"/>
      <c r="E2" s="298"/>
      <c r="F2" s="298"/>
      <c r="G2" s="298"/>
      <c r="H2" s="298"/>
      <c r="I2" s="298"/>
      <c r="J2" s="298"/>
      <c r="K2" s="298"/>
      <c r="L2" s="298"/>
      <c r="M2" s="298"/>
      <c r="N2" s="298"/>
      <c r="O2" s="298"/>
      <c r="P2" s="298"/>
      <c r="Q2" s="299"/>
    </row>
    <row r="3" spans="2:17" s="1" customFormat="1" ht="19.5" customHeight="1" thickBot="1" x14ac:dyDescent="0.3">
      <c r="B3" s="222" t="s">
        <v>1256</v>
      </c>
      <c r="C3" s="222"/>
      <c r="D3" s="222"/>
      <c r="E3" s="222"/>
      <c r="F3" s="222"/>
      <c r="G3" s="222"/>
      <c r="H3" s="222"/>
      <c r="I3" s="222"/>
      <c r="J3" s="222"/>
      <c r="K3" s="222"/>
      <c r="L3" s="222"/>
      <c r="M3" s="222"/>
      <c r="N3" s="222"/>
      <c r="O3" s="222"/>
      <c r="P3" s="222"/>
      <c r="Q3" s="222"/>
    </row>
    <row r="4" spans="2:17" s="1" customFormat="1" ht="67.5" customHeight="1" thickBot="1" x14ac:dyDescent="0.3">
      <c r="B4" s="223" t="s">
        <v>501</v>
      </c>
      <c r="C4" s="223"/>
      <c r="D4" s="223"/>
      <c r="E4" s="223"/>
      <c r="F4" s="223"/>
      <c r="G4" s="223"/>
      <c r="H4" s="223"/>
      <c r="I4" s="223"/>
      <c r="J4" s="223"/>
      <c r="K4" s="223"/>
      <c r="L4" s="223"/>
      <c r="M4" s="223"/>
      <c r="N4" s="223"/>
      <c r="O4" s="223"/>
      <c r="P4" s="223"/>
      <c r="Q4" s="223"/>
    </row>
    <row r="5" spans="2:17" s="1" customFormat="1" ht="23.25" customHeight="1" thickBot="1" x14ac:dyDescent="0.3">
      <c r="B5" s="224" t="s">
        <v>502</v>
      </c>
      <c r="C5" s="224"/>
      <c r="D5" s="224"/>
      <c r="E5" s="224"/>
      <c r="F5" s="224"/>
      <c r="G5" s="224"/>
      <c r="H5" s="224"/>
      <c r="I5" s="224"/>
      <c r="J5" s="224"/>
      <c r="K5" s="224"/>
      <c r="L5" s="224"/>
      <c r="M5" s="224"/>
      <c r="N5" s="224"/>
      <c r="O5" s="224"/>
      <c r="P5" s="224"/>
      <c r="Q5" s="224"/>
    </row>
    <row r="6" spans="2:17" s="1" customFormat="1" ht="21" customHeight="1" thickBot="1" x14ac:dyDescent="0.3">
      <c r="B6" s="310" t="s">
        <v>503</v>
      </c>
      <c r="C6" s="310"/>
      <c r="D6" s="310"/>
      <c r="E6" s="310"/>
      <c r="F6" s="310"/>
      <c r="G6" s="310"/>
      <c r="H6" s="310"/>
      <c r="I6" s="310"/>
      <c r="J6" s="310"/>
      <c r="K6" s="310"/>
      <c r="L6" s="310"/>
      <c r="M6" s="310"/>
      <c r="N6" s="310"/>
      <c r="O6" s="310"/>
      <c r="P6" s="310"/>
      <c r="Q6" s="310"/>
    </row>
    <row r="7" spans="2:17" s="3" customFormat="1" ht="34.5" customHeight="1" thickBot="1" x14ac:dyDescent="0.3">
      <c r="B7" s="223" t="s">
        <v>3</v>
      </c>
      <c r="C7" s="223"/>
      <c r="D7" s="223"/>
      <c r="E7" s="223" t="s">
        <v>504</v>
      </c>
      <c r="F7" s="223" t="s">
        <v>5</v>
      </c>
      <c r="G7" s="223"/>
      <c r="H7" s="226" t="s">
        <v>6</v>
      </c>
      <c r="I7" s="227"/>
      <c r="J7" s="228" t="s">
        <v>7</v>
      </c>
      <c r="K7" s="230" t="s">
        <v>327</v>
      </c>
      <c r="L7" s="230" t="s">
        <v>505</v>
      </c>
      <c r="M7" s="223" t="s">
        <v>10</v>
      </c>
      <c r="N7" s="223" t="s">
        <v>11</v>
      </c>
      <c r="O7" s="223" t="s">
        <v>12</v>
      </c>
      <c r="P7" s="232" t="s">
        <v>506</v>
      </c>
      <c r="Q7" s="223" t="s">
        <v>330</v>
      </c>
    </row>
    <row r="8" spans="2:17" s="3" customFormat="1" ht="45.75" customHeight="1" thickBot="1" x14ac:dyDescent="0.3">
      <c r="B8" s="4" t="s">
        <v>15</v>
      </c>
      <c r="C8" s="4" t="s">
        <v>16</v>
      </c>
      <c r="D8" s="4" t="s">
        <v>17</v>
      </c>
      <c r="E8" s="223"/>
      <c r="F8" s="5" t="s">
        <v>18</v>
      </c>
      <c r="G8" s="4" t="s">
        <v>19</v>
      </c>
      <c r="H8" s="49" t="s">
        <v>18</v>
      </c>
      <c r="I8" s="7" t="s">
        <v>21</v>
      </c>
      <c r="J8" s="229"/>
      <c r="K8" s="231"/>
      <c r="L8" s="231"/>
      <c r="M8" s="223"/>
      <c r="N8" s="223"/>
      <c r="O8" s="223"/>
      <c r="P8" s="232"/>
      <c r="Q8" s="223"/>
    </row>
    <row r="9" spans="2:17" s="51" customFormat="1" ht="65.45" customHeight="1" thickBot="1" x14ac:dyDescent="0.3">
      <c r="B9" s="236">
        <v>29</v>
      </c>
      <c r="C9" s="236" t="s">
        <v>507</v>
      </c>
      <c r="D9" s="236" t="s">
        <v>508</v>
      </c>
      <c r="E9" s="236" t="s">
        <v>509</v>
      </c>
      <c r="F9" s="307">
        <v>68139</v>
      </c>
      <c r="G9" s="236" t="s">
        <v>510</v>
      </c>
      <c r="H9" s="304">
        <v>0</v>
      </c>
      <c r="I9" s="235">
        <v>0</v>
      </c>
      <c r="J9" s="18" t="s">
        <v>511</v>
      </c>
      <c r="K9" s="17">
        <v>44230</v>
      </c>
      <c r="L9" s="237" t="s">
        <v>512</v>
      </c>
      <c r="M9" s="233" t="s">
        <v>513</v>
      </c>
      <c r="N9" s="264" t="s">
        <v>514</v>
      </c>
      <c r="O9" s="264" t="s">
        <v>45</v>
      </c>
      <c r="P9" s="235">
        <v>0.5</v>
      </c>
      <c r="Q9" s="236" t="s">
        <v>1260</v>
      </c>
    </row>
    <row r="10" spans="2:17" s="51" customFormat="1" ht="65.45" customHeight="1" thickBot="1" x14ac:dyDescent="0.3">
      <c r="B10" s="236"/>
      <c r="C10" s="236"/>
      <c r="D10" s="236"/>
      <c r="E10" s="236"/>
      <c r="F10" s="307"/>
      <c r="G10" s="236"/>
      <c r="H10" s="305"/>
      <c r="I10" s="235"/>
      <c r="J10" s="18" t="s">
        <v>515</v>
      </c>
      <c r="K10" s="17">
        <v>44258</v>
      </c>
      <c r="L10" s="238"/>
      <c r="M10" s="263"/>
      <c r="N10" s="265"/>
      <c r="O10" s="265"/>
      <c r="P10" s="235"/>
      <c r="Q10" s="236"/>
    </row>
    <row r="11" spans="2:17" s="51" customFormat="1" ht="65.45" customHeight="1" thickBot="1" x14ac:dyDescent="0.3">
      <c r="B11" s="236"/>
      <c r="C11" s="236"/>
      <c r="D11" s="236"/>
      <c r="E11" s="236"/>
      <c r="F11" s="307"/>
      <c r="G11" s="236"/>
      <c r="H11" s="305"/>
      <c r="I11" s="235"/>
      <c r="J11" s="18" t="s">
        <v>516</v>
      </c>
      <c r="K11" s="17">
        <v>44258</v>
      </c>
      <c r="L11" s="238"/>
      <c r="M11" s="234"/>
      <c r="N11" s="266"/>
      <c r="O11" s="266"/>
      <c r="P11" s="235"/>
      <c r="Q11" s="236"/>
    </row>
    <row r="12" spans="2:17" s="51" customFormat="1" ht="65.45" customHeight="1" thickBot="1" x14ac:dyDescent="0.3">
      <c r="B12" s="236"/>
      <c r="C12" s="236"/>
      <c r="D12" s="236"/>
      <c r="E12" s="236"/>
      <c r="F12" s="307"/>
      <c r="G12" s="236"/>
      <c r="H12" s="305"/>
      <c r="I12" s="235"/>
      <c r="J12" s="18" t="s">
        <v>350</v>
      </c>
      <c r="K12" s="17">
        <v>44258</v>
      </c>
      <c r="L12" s="238"/>
      <c r="M12" s="263" t="s">
        <v>517</v>
      </c>
      <c r="N12" s="264" t="s">
        <v>518</v>
      </c>
      <c r="O12" s="264" t="s">
        <v>519</v>
      </c>
      <c r="P12" s="235"/>
      <c r="Q12" s="236"/>
    </row>
    <row r="13" spans="2:17" s="51" customFormat="1" ht="65.45" customHeight="1" thickBot="1" x14ac:dyDescent="0.3">
      <c r="B13" s="236"/>
      <c r="C13" s="236"/>
      <c r="D13" s="236"/>
      <c r="E13" s="236"/>
      <c r="F13" s="307"/>
      <c r="G13" s="236"/>
      <c r="H13" s="305"/>
      <c r="I13" s="235"/>
      <c r="J13" s="18" t="s">
        <v>520</v>
      </c>
      <c r="K13" s="17">
        <v>44258</v>
      </c>
      <c r="L13" s="238"/>
      <c r="M13" s="263"/>
      <c r="N13" s="265"/>
      <c r="O13" s="265"/>
      <c r="P13" s="235"/>
      <c r="Q13" s="236"/>
    </row>
    <row r="14" spans="2:17" s="51" customFormat="1" ht="65.45" customHeight="1" thickBot="1" x14ac:dyDescent="0.3">
      <c r="B14" s="236"/>
      <c r="C14" s="236"/>
      <c r="D14" s="236"/>
      <c r="E14" s="236"/>
      <c r="F14" s="307"/>
      <c r="G14" s="236"/>
      <c r="H14" s="305"/>
      <c r="I14" s="235"/>
      <c r="J14" s="18" t="s">
        <v>521</v>
      </c>
      <c r="K14" s="17">
        <v>44258</v>
      </c>
      <c r="L14" s="238"/>
      <c r="M14" s="263"/>
      <c r="N14" s="265"/>
      <c r="O14" s="265"/>
      <c r="P14" s="235"/>
      <c r="Q14" s="236"/>
    </row>
    <row r="15" spans="2:17" s="51" customFormat="1" ht="74.45" customHeight="1" thickBot="1" x14ac:dyDescent="0.3">
      <c r="B15" s="236"/>
      <c r="C15" s="236"/>
      <c r="D15" s="236"/>
      <c r="E15" s="236"/>
      <c r="F15" s="307"/>
      <c r="G15" s="236"/>
      <c r="H15" s="306"/>
      <c r="I15" s="235"/>
      <c r="J15" s="18" t="s">
        <v>522</v>
      </c>
      <c r="K15" s="17">
        <v>44533</v>
      </c>
      <c r="L15" s="239"/>
      <c r="M15" s="234"/>
      <c r="N15" s="266"/>
      <c r="O15" s="266"/>
      <c r="P15" s="235"/>
      <c r="Q15" s="246"/>
    </row>
    <row r="16" spans="2:17" s="1" customFormat="1" ht="27.75" customHeight="1" thickBot="1" x14ac:dyDescent="0.3">
      <c r="B16" s="310" t="s">
        <v>523</v>
      </c>
      <c r="C16" s="310"/>
      <c r="D16" s="310"/>
      <c r="E16" s="310"/>
      <c r="F16" s="310"/>
      <c r="G16" s="310"/>
      <c r="H16" s="310"/>
      <c r="I16" s="310"/>
      <c r="J16" s="310"/>
      <c r="K16" s="310"/>
      <c r="L16" s="310"/>
      <c r="M16" s="310"/>
      <c r="N16" s="310"/>
      <c r="O16" s="310"/>
      <c r="P16" s="310"/>
      <c r="Q16" s="310"/>
    </row>
    <row r="17" spans="2:17" ht="71.099999999999994" customHeight="1" thickBot="1" x14ac:dyDescent="0.3">
      <c r="B17" s="251">
        <v>30</v>
      </c>
      <c r="C17" s="252" t="s">
        <v>524</v>
      </c>
      <c r="D17" s="252" t="s">
        <v>525</v>
      </c>
      <c r="E17" s="252" t="s">
        <v>509</v>
      </c>
      <c r="F17" s="260">
        <v>458383</v>
      </c>
      <c r="G17" s="252" t="s">
        <v>510</v>
      </c>
      <c r="H17" s="304">
        <v>359729</v>
      </c>
      <c r="I17" s="257">
        <f>H17/F17</f>
        <v>0.78477823130438951</v>
      </c>
      <c r="J17" s="8" t="s">
        <v>526</v>
      </c>
      <c r="K17" s="16">
        <v>44230</v>
      </c>
      <c r="L17" s="17">
        <v>44531</v>
      </c>
      <c r="M17" s="14" t="s">
        <v>527</v>
      </c>
      <c r="N17" s="23" t="s">
        <v>528</v>
      </c>
      <c r="O17" s="23" t="s">
        <v>528</v>
      </c>
      <c r="P17" s="235" t="s">
        <v>529</v>
      </c>
      <c r="Q17" s="252" t="s">
        <v>1260</v>
      </c>
    </row>
    <row r="18" spans="2:17" ht="71.099999999999994" customHeight="1" thickBot="1" x14ac:dyDescent="0.3">
      <c r="B18" s="251"/>
      <c r="C18" s="252"/>
      <c r="D18" s="252"/>
      <c r="E18" s="252"/>
      <c r="F18" s="260"/>
      <c r="G18" s="252"/>
      <c r="H18" s="305"/>
      <c r="I18" s="257"/>
      <c r="J18" s="8" t="s">
        <v>530</v>
      </c>
      <c r="K18" s="17">
        <v>44258</v>
      </c>
      <c r="L18" s="17">
        <v>44549</v>
      </c>
      <c r="M18" s="14" t="s">
        <v>531</v>
      </c>
      <c r="N18" s="23" t="s">
        <v>518</v>
      </c>
      <c r="O18" s="23" t="s">
        <v>532</v>
      </c>
      <c r="P18" s="235"/>
      <c r="Q18" s="251"/>
    </row>
    <row r="19" spans="2:17" ht="77.45" customHeight="1" thickBot="1" x14ac:dyDescent="0.3">
      <c r="B19" s="251"/>
      <c r="C19" s="252"/>
      <c r="D19" s="252"/>
      <c r="E19" s="252"/>
      <c r="F19" s="260"/>
      <c r="G19" s="252" t="s">
        <v>533</v>
      </c>
      <c r="H19" s="305"/>
      <c r="I19" s="257"/>
      <c r="J19" s="8" t="s">
        <v>534</v>
      </c>
      <c r="K19" s="17">
        <v>44258</v>
      </c>
      <c r="L19" s="17">
        <v>44531</v>
      </c>
      <c r="M19" s="247" t="s">
        <v>535</v>
      </c>
      <c r="N19" s="311" t="s">
        <v>536</v>
      </c>
      <c r="O19" s="311" t="s">
        <v>537</v>
      </c>
      <c r="P19" s="235"/>
      <c r="Q19" s="251"/>
    </row>
    <row r="20" spans="2:17" ht="56.1" customHeight="1" thickBot="1" x14ac:dyDescent="0.3">
      <c r="B20" s="251"/>
      <c r="C20" s="252"/>
      <c r="D20" s="252"/>
      <c r="E20" s="252"/>
      <c r="F20" s="260"/>
      <c r="G20" s="252"/>
      <c r="H20" s="305"/>
      <c r="I20" s="257"/>
      <c r="J20" s="8" t="s">
        <v>538</v>
      </c>
      <c r="K20" s="17">
        <v>44258</v>
      </c>
      <c r="L20" s="17">
        <v>44547</v>
      </c>
      <c r="M20" s="248"/>
      <c r="N20" s="312"/>
      <c r="O20" s="312"/>
      <c r="P20" s="235"/>
      <c r="Q20" s="251"/>
    </row>
    <row r="21" spans="2:17" ht="81" customHeight="1" thickBot="1" x14ac:dyDescent="0.3">
      <c r="B21" s="251"/>
      <c r="C21" s="252"/>
      <c r="D21" s="252"/>
      <c r="E21" s="252"/>
      <c r="F21" s="260"/>
      <c r="G21" s="252"/>
      <c r="H21" s="305"/>
      <c r="I21" s="257"/>
      <c r="J21" s="8" t="s">
        <v>539</v>
      </c>
      <c r="K21" s="17">
        <v>44258</v>
      </c>
      <c r="L21" s="17">
        <v>44549</v>
      </c>
      <c r="M21" s="14" t="s">
        <v>540</v>
      </c>
      <c r="N21" s="23" t="s">
        <v>528</v>
      </c>
      <c r="O21" s="23" t="s">
        <v>62</v>
      </c>
      <c r="P21" s="235"/>
      <c r="Q21" s="251"/>
    </row>
    <row r="22" spans="2:17" ht="66" customHeight="1" thickBot="1" x14ac:dyDescent="0.3">
      <c r="B22" s="251"/>
      <c r="C22" s="252"/>
      <c r="D22" s="252"/>
      <c r="E22" s="252"/>
      <c r="F22" s="260"/>
      <c r="G22" s="252" t="s">
        <v>541</v>
      </c>
      <c r="H22" s="305"/>
      <c r="I22" s="257"/>
      <c r="J22" s="8" t="s">
        <v>542</v>
      </c>
      <c r="K22" s="17">
        <v>44258</v>
      </c>
      <c r="L22" s="17">
        <v>44549</v>
      </c>
      <c r="M22" s="14" t="s">
        <v>543</v>
      </c>
      <c r="N22" s="23" t="s">
        <v>544</v>
      </c>
      <c r="O22" s="23" t="s">
        <v>206</v>
      </c>
      <c r="P22" s="235"/>
      <c r="Q22" s="251"/>
    </row>
    <row r="23" spans="2:17" ht="66" customHeight="1" thickBot="1" x14ac:dyDescent="0.3">
      <c r="B23" s="251"/>
      <c r="C23" s="252"/>
      <c r="D23" s="252"/>
      <c r="E23" s="252"/>
      <c r="F23" s="260"/>
      <c r="G23" s="252"/>
      <c r="H23" s="306"/>
      <c r="I23" s="257"/>
      <c r="J23" s="8" t="s">
        <v>545</v>
      </c>
      <c r="K23" s="17">
        <v>44258</v>
      </c>
      <c r="L23" s="17">
        <v>44549</v>
      </c>
      <c r="M23" s="14" t="s">
        <v>546</v>
      </c>
      <c r="N23" s="23" t="s">
        <v>544</v>
      </c>
      <c r="O23" s="23" t="s">
        <v>206</v>
      </c>
      <c r="P23" s="235"/>
      <c r="Q23" s="251"/>
    </row>
    <row r="24" spans="2:17" ht="55.5" customHeight="1" thickBot="1" x14ac:dyDescent="0.3">
      <c r="B24" s="251">
        <v>31</v>
      </c>
      <c r="C24" s="252" t="s">
        <v>547</v>
      </c>
      <c r="D24" s="252" t="s">
        <v>548</v>
      </c>
      <c r="E24" s="252" t="s">
        <v>509</v>
      </c>
      <c r="F24" s="260">
        <v>10000</v>
      </c>
      <c r="G24" s="252" t="s">
        <v>510</v>
      </c>
      <c r="H24" s="304">
        <v>2500</v>
      </c>
      <c r="I24" s="262">
        <f>H24/F24</f>
        <v>0.25</v>
      </c>
      <c r="J24" s="8" t="s">
        <v>549</v>
      </c>
      <c r="K24" s="9">
        <v>44230</v>
      </c>
      <c r="L24" s="9">
        <v>44365</v>
      </c>
      <c r="M24" s="247" t="s">
        <v>550</v>
      </c>
      <c r="N24" s="247" t="s">
        <v>172</v>
      </c>
      <c r="O24" s="247" t="s">
        <v>172</v>
      </c>
      <c r="P24" s="280">
        <v>0.99</v>
      </c>
      <c r="Q24" s="252" t="s">
        <v>1260</v>
      </c>
    </row>
    <row r="25" spans="2:17" ht="55.5" customHeight="1" thickBot="1" x14ac:dyDescent="0.3">
      <c r="B25" s="251"/>
      <c r="C25" s="252"/>
      <c r="D25" s="252"/>
      <c r="E25" s="252"/>
      <c r="F25" s="260"/>
      <c r="G25" s="252"/>
      <c r="H25" s="305"/>
      <c r="I25" s="262"/>
      <c r="J25" s="8" t="s">
        <v>551</v>
      </c>
      <c r="K25" s="9">
        <v>44258</v>
      </c>
      <c r="L25" s="9">
        <v>44237</v>
      </c>
      <c r="M25" s="294"/>
      <c r="N25" s="294"/>
      <c r="O25" s="294"/>
      <c r="P25" s="281"/>
      <c r="Q25" s="252"/>
    </row>
    <row r="26" spans="2:17" ht="55.5" customHeight="1" thickBot="1" x14ac:dyDescent="0.3">
      <c r="B26" s="251"/>
      <c r="C26" s="252"/>
      <c r="D26" s="252"/>
      <c r="E26" s="252"/>
      <c r="F26" s="260"/>
      <c r="G26" s="252"/>
      <c r="H26" s="305"/>
      <c r="I26" s="262"/>
      <c r="J26" s="8" t="s">
        <v>552</v>
      </c>
      <c r="K26" s="9">
        <v>44258</v>
      </c>
      <c r="L26" s="10">
        <v>44547</v>
      </c>
      <c r="M26" s="248"/>
      <c r="N26" s="248"/>
      <c r="O26" s="248"/>
      <c r="P26" s="281"/>
      <c r="Q26" s="252"/>
    </row>
    <row r="27" spans="2:17" ht="55.5" customHeight="1" thickBot="1" x14ac:dyDescent="0.3">
      <c r="B27" s="251"/>
      <c r="C27" s="252"/>
      <c r="D27" s="252"/>
      <c r="E27" s="252"/>
      <c r="F27" s="260"/>
      <c r="G27" s="252"/>
      <c r="H27" s="305"/>
      <c r="I27" s="262"/>
      <c r="J27" s="8" t="s">
        <v>553</v>
      </c>
      <c r="K27" s="9">
        <v>44258</v>
      </c>
      <c r="L27" s="10">
        <v>44547</v>
      </c>
      <c r="M27" s="247" t="s">
        <v>554</v>
      </c>
      <c r="N27" s="247" t="s">
        <v>499</v>
      </c>
      <c r="O27" s="247" t="s">
        <v>499</v>
      </c>
      <c r="P27" s="281"/>
      <c r="Q27" s="252"/>
    </row>
    <row r="28" spans="2:17" ht="55.5" customHeight="1" thickBot="1" x14ac:dyDescent="0.3">
      <c r="B28" s="251"/>
      <c r="C28" s="252"/>
      <c r="D28" s="252"/>
      <c r="E28" s="252"/>
      <c r="F28" s="260"/>
      <c r="G28" s="252"/>
      <c r="H28" s="305"/>
      <c r="I28" s="262"/>
      <c r="J28" s="8" t="s">
        <v>555</v>
      </c>
      <c r="K28" s="9">
        <v>44258</v>
      </c>
      <c r="L28" s="9">
        <v>44530</v>
      </c>
      <c r="M28" s="294"/>
      <c r="N28" s="294"/>
      <c r="O28" s="294"/>
      <c r="P28" s="281"/>
      <c r="Q28" s="252"/>
    </row>
    <row r="29" spans="2:17" ht="55.5" customHeight="1" thickBot="1" x14ac:dyDescent="0.3">
      <c r="B29" s="251"/>
      <c r="C29" s="252"/>
      <c r="D29" s="252"/>
      <c r="E29" s="252"/>
      <c r="F29" s="260"/>
      <c r="G29" s="252"/>
      <c r="H29" s="305"/>
      <c r="I29" s="262"/>
      <c r="J29" s="8" t="s">
        <v>556</v>
      </c>
      <c r="K29" s="9">
        <v>44258</v>
      </c>
      <c r="L29" s="9">
        <v>44409</v>
      </c>
      <c r="M29" s="248"/>
      <c r="N29" s="248"/>
      <c r="O29" s="248"/>
      <c r="P29" s="281"/>
      <c r="Q29" s="252"/>
    </row>
    <row r="30" spans="2:17" ht="55.5" customHeight="1" thickBot="1" x14ac:dyDescent="0.3">
      <c r="B30" s="251"/>
      <c r="C30" s="252"/>
      <c r="D30" s="252"/>
      <c r="E30" s="252"/>
      <c r="F30" s="260"/>
      <c r="G30" s="252"/>
      <c r="H30" s="305"/>
      <c r="I30" s="262"/>
      <c r="J30" s="8" t="s">
        <v>557</v>
      </c>
      <c r="K30" s="9">
        <v>44289</v>
      </c>
      <c r="L30" s="9">
        <v>44237</v>
      </c>
      <c r="M30" s="247" t="s">
        <v>558</v>
      </c>
      <c r="N30" s="247" t="s">
        <v>559</v>
      </c>
      <c r="O30" s="313" t="s">
        <v>560</v>
      </c>
      <c r="P30" s="281"/>
      <c r="Q30" s="252"/>
    </row>
    <row r="31" spans="2:17" ht="55.5" customHeight="1" thickBot="1" x14ac:dyDescent="0.3">
      <c r="B31" s="251"/>
      <c r="C31" s="252"/>
      <c r="D31" s="252"/>
      <c r="E31" s="252"/>
      <c r="F31" s="260"/>
      <c r="G31" s="252"/>
      <c r="H31" s="306"/>
      <c r="I31" s="262"/>
      <c r="J31" s="8" t="s">
        <v>561</v>
      </c>
      <c r="K31" s="9">
        <v>44289</v>
      </c>
      <c r="L31" s="9">
        <v>44408</v>
      </c>
      <c r="M31" s="248"/>
      <c r="N31" s="248"/>
      <c r="O31" s="314"/>
      <c r="P31" s="282"/>
      <c r="Q31" s="252"/>
    </row>
    <row r="32" spans="2:17" ht="44.25" customHeight="1" thickBot="1" x14ac:dyDescent="0.3">
      <c r="B32" s="252">
        <v>32</v>
      </c>
      <c r="C32" s="252" t="s">
        <v>562</v>
      </c>
      <c r="D32" s="252" t="s">
        <v>563</v>
      </c>
      <c r="E32" s="252" t="s">
        <v>509</v>
      </c>
      <c r="F32" s="253">
        <v>22800</v>
      </c>
      <c r="G32" s="252" t="s">
        <v>510</v>
      </c>
      <c r="H32" s="304">
        <v>19729</v>
      </c>
      <c r="I32" s="257">
        <f>H32/F32</f>
        <v>0.86530701754385964</v>
      </c>
      <c r="J32" s="8" t="s">
        <v>549</v>
      </c>
      <c r="K32" s="16">
        <v>44258</v>
      </c>
      <c r="L32" s="16">
        <v>44286</v>
      </c>
      <c r="M32" s="247" t="s">
        <v>564</v>
      </c>
      <c r="N32" s="311" t="s">
        <v>45</v>
      </c>
      <c r="O32" s="311" t="s">
        <v>45</v>
      </c>
      <c r="P32" s="235">
        <v>1</v>
      </c>
      <c r="Q32" s="252" t="s">
        <v>1260</v>
      </c>
    </row>
    <row r="33" spans="2:17" ht="54" customHeight="1" thickBot="1" x14ac:dyDescent="0.3">
      <c r="B33" s="252"/>
      <c r="C33" s="252"/>
      <c r="D33" s="252"/>
      <c r="E33" s="252"/>
      <c r="F33" s="253"/>
      <c r="G33" s="252"/>
      <c r="H33" s="305"/>
      <c r="I33" s="257"/>
      <c r="J33" s="8" t="s">
        <v>565</v>
      </c>
      <c r="K33" s="16">
        <v>44258</v>
      </c>
      <c r="L33" s="16">
        <v>44449</v>
      </c>
      <c r="M33" s="294"/>
      <c r="N33" s="315"/>
      <c r="O33" s="315"/>
      <c r="P33" s="235"/>
      <c r="Q33" s="252"/>
    </row>
    <row r="34" spans="2:17" ht="45.75" customHeight="1" thickBot="1" x14ac:dyDescent="0.3">
      <c r="B34" s="252"/>
      <c r="C34" s="252"/>
      <c r="D34" s="252"/>
      <c r="E34" s="252"/>
      <c r="F34" s="253"/>
      <c r="G34" s="252"/>
      <c r="H34" s="305"/>
      <c r="I34" s="257"/>
      <c r="J34" s="8" t="s">
        <v>566</v>
      </c>
      <c r="K34" s="16">
        <v>44258</v>
      </c>
      <c r="L34" s="16">
        <v>44449</v>
      </c>
      <c r="M34" s="248"/>
      <c r="N34" s="312"/>
      <c r="O34" s="312"/>
      <c r="P34" s="235"/>
      <c r="Q34" s="252"/>
    </row>
    <row r="35" spans="2:17" ht="50.25" customHeight="1" thickBot="1" x14ac:dyDescent="0.3">
      <c r="B35" s="252"/>
      <c r="C35" s="252"/>
      <c r="D35" s="252"/>
      <c r="E35" s="252"/>
      <c r="F35" s="253"/>
      <c r="G35" s="252"/>
      <c r="H35" s="305"/>
      <c r="I35" s="257"/>
      <c r="J35" s="8" t="s">
        <v>567</v>
      </c>
      <c r="K35" s="16">
        <v>44258</v>
      </c>
      <c r="L35" s="16">
        <v>44449</v>
      </c>
      <c r="M35" s="247" t="s">
        <v>568</v>
      </c>
      <c r="N35" s="311" t="s">
        <v>371</v>
      </c>
      <c r="O35" s="311" t="s">
        <v>372</v>
      </c>
      <c r="P35" s="235"/>
      <c r="Q35" s="252"/>
    </row>
    <row r="36" spans="2:17" ht="50.25" customHeight="1" thickBot="1" x14ac:dyDescent="0.3">
      <c r="B36" s="252"/>
      <c r="C36" s="252"/>
      <c r="D36" s="252"/>
      <c r="E36" s="252"/>
      <c r="F36" s="253"/>
      <c r="G36" s="252"/>
      <c r="H36" s="305"/>
      <c r="I36" s="257"/>
      <c r="J36" s="8" t="s">
        <v>569</v>
      </c>
      <c r="K36" s="16">
        <v>44258</v>
      </c>
      <c r="L36" s="16">
        <v>44530</v>
      </c>
      <c r="M36" s="294"/>
      <c r="N36" s="315"/>
      <c r="O36" s="315"/>
      <c r="P36" s="235"/>
      <c r="Q36" s="252"/>
    </row>
    <row r="37" spans="2:17" ht="39" customHeight="1" thickBot="1" x14ac:dyDescent="0.3">
      <c r="B37" s="252"/>
      <c r="C37" s="252"/>
      <c r="D37" s="252"/>
      <c r="E37" s="252"/>
      <c r="F37" s="253"/>
      <c r="G37" s="252"/>
      <c r="H37" s="306"/>
      <c r="I37" s="257"/>
      <c r="J37" s="8" t="s">
        <v>570</v>
      </c>
      <c r="K37" s="16">
        <v>44503</v>
      </c>
      <c r="L37" s="17">
        <v>44547</v>
      </c>
      <c r="M37" s="248"/>
      <c r="N37" s="312"/>
      <c r="O37" s="312"/>
      <c r="P37" s="235"/>
      <c r="Q37" s="251"/>
    </row>
    <row r="38" spans="2:17" s="51" customFormat="1" ht="53.45" customHeight="1" thickBot="1" x14ac:dyDescent="0.3">
      <c r="B38" s="246">
        <v>33</v>
      </c>
      <c r="C38" s="236" t="s">
        <v>571</v>
      </c>
      <c r="D38" s="236" t="s">
        <v>572</v>
      </c>
      <c r="E38" s="236" t="s">
        <v>509</v>
      </c>
      <c r="F38" s="291">
        <v>221900</v>
      </c>
      <c r="G38" s="233" t="s">
        <v>510</v>
      </c>
      <c r="H38" s="304">
        <v>23680</v>
      </c>
      <c r="I38" s="235">
        <f>H38/F38</f>
        <v>0.10671473636773321</v>
      </c>
      <c r="J38" s="18" t="s">
        <v>573</v>
      </c>
      <c r="K38" s="17">
        <v>44350</v>
      </c>
      <c r="L38" s="17">
        <v>44530</v>
      </c>
      <c r="M38" s="233" t="s">
        <v>574</v>
      </c>
      <c r="N38" s="264" t="s">
        <v>575</v>
      </c>
      <c r="O38" s="264" t="s">
        <v>499</v>
      </c>
      <c r="P38" s="235">
        <v>1</v>
      </c>
      <c r="Q38" s="236" t="s">
        <v>1260</v>
      </c>
    </row>
    <row r="39" spans="2:17" s="51" customFormat="1" ht="69" customHeight="1" thickBot="1" x14ac:dyDescent="0.3">
      <c r="B39" s="246"/>
      <c r="C39" s="236"/>
      <c r="D39" s="236"/>
      <c r="E39" s="236"/>
      <c r="F39" s="291"/>
      <c r="G39" s="234"/>
      <c r="H39" s="305"/>
      <c r="I39" s="235"/>
      <c r="J39" s="18" t="s">
        <v>576</v>
      </c>
      <c r="K39" s="17">
        <v>44379</v>
      </c>
      <c r="L39" s="17">
        <v>44530</v>
      </c>
      <c r="M39" s="263"/>
      <c r="N39" s="265"/>
      <c r="O39" s="265"/>
      <c r="P39" s="235"/>
      <c r="Q39" s="236"/>
    </row>
    <row r="40" spans="2:17" s="51" customFormat="1" ht="77.45" customHeight="1" thickBot="1" x14ac:dyDescent="0.3">
      <c r="B40" s="246"/>
      <c r="C40" s="236"/>
      <c r="D40" s="236"/>
      <c r="E40" s="236"/>
      <c r="F40" s="291"/>
      <c r="G40" s="233" t="s">
        <v>533</v>
      </c>
      <c r="H40" s="305"/>
      <c r="I40" s="235"/>
      <c r="J40" s="18" t="s">
        <v>534</v>
      </c>
      <c r="K40" s="17">
        <v>44379</v>
      </c>
      <c r="L40" s="17">
        <v>44530</v>
      </c>
      <c r="M40" s="263"/>
      <c r="N40" s="265"/>
      <c r="O40" s="265"/>
      <c r="P40" s="235"/>
      <c r="Q40" s="246"/>
    </row>
    <row r="41" spans="2:17" s="51" customFormat="1" ht="57.6" customHeight="1" thickBot="1" x14ac:dyDescent="0.3">
      <c r="B41" s="246"/>
      <c r="C41" s="236"/>
      <c r="D41" s="236"/>
      <c r="E41" s="236"/>
      <c r="F41" s="291"/>
      <c r="G41" s="234"/>
      <c r="H41" s="305"/>
      <c r="I41" s="235"/>
      <c r="J41" s="18" t="s">
        <v>577</v>
      </c>
      <c r="K41" s="17">
        <v>44379</v>
      </c>
      <c r="L41" s="17">
        <v>44469</v>
      </c>
      <c r="M41" s="234"/>
      <c r="N41" s="266"/>
      <c r="O41" s="266"/>
      <c r="P41" s="235"/>
      <c r="Q41" s="246"/>
    </row>
    <row r="42" spans="2:17" s="51" customFormat="1" ht="78.599999999999994" customHeight="1" thickBot="1" x14ac:dyDescent="0.3">
      <c r="B42" s="246"/>
      <c r="C42" s="236"/>
      <c r="D42" s="236"/>
      <c r="E42" s="236"/>
      <c r="F42" s="291"/>
      <c r="G42" s="233" t="s">
        <v>541</v>
      </c>
      <c r="H42" s="305"/>
      <c r="I42" s="235"/>
      <c r="J42" s="18" t="s">
        <v>578</v>
      </c>
      <c r="K42" s="17">
        <v>44379</v>
      </c>
      <c r="L42" s="17">
        <v>44480</v>
      </c>
      <c r="M42" s="236" t="s">
        <v>579</v>
      </c>
      <c r="N42" s="246" t="s">
        <v>580</v>
      </c>
      <c r="O42" s="246" t="s">
        <v>381</v>
      </c>
      <c r="P42" s="235"/>
      <c r="Q42" s="246"/>
    </row>
    <row r="43" spans="2:17" s="51" customFormat="1" ht="60.95" customHeight="1" thickBot="1" x14ac:dyDescent="0.3">
      <c r="B43" s="246"/>
      <c r="C43" s="236"/>
      <c r="D43" s="236"/>
      <c r="E43" s="236"/>
      <c r="F43" s="291"/>
      <c r="G43" s="234"/>
      <c r="H43" s="305"/>
      <c r="I43" s="235"/>
      <c r="J43" s="18" t="s">
        <v>581</v>
      </c>
      <c r="K43" s="17">
        <v>44424</v>
      </c>
      <c r="L43" s="17">
        <v>44500</v>
      </c>
      <c r="M43" s="236"/>
      <c r="N43" s="246"/>
      <c r="O43" s="246"/>
      <c r="P43" s="235"/>
      <c r="Q43" s="246"/>
    </row>
    <row r="44" spans="2:17" s="51" customFormat="1" ht="60.95" customHeight="1" thickBot="1" x14ac:dyDescent="0.3">
      <c r="B44" s="246"/>
      <c r="C44" s="236"/>
      <c r="D44" s="236"/>
      <c r="E44" s="236"/>
      <c r="F44" s="291"/>
      <c r="G44" s="12" t="s">
        <v>582</v>
      </c>
      <c r="H44" s="306"/>
      <c r="I44" s="235"/>
      <c r="J44" s="18" t="s">
        <v>583</v>
      </c>
      <c r="K44" s="17">
        <v>44533</v>
      </c>
      <c r="L44" s="17">
        <v>44547</v>
      </c>
      <c r="M44" s="236"/>
      <c r="N44" s="246"/>
      <c r="O44" s="246"/>
      <c r="P44" s="235"/>
      <c r="Q44" s="246"/>
    </row>
    <row r="45" spans="2:17" s="51" customFormat="1" ht="63" customHeight="1" thickBot="1" x14ac:dyDescent="0.3">
      <c r="B45" s="246">
        <v>34</v>
      </c>
      <c r="C45" s="236" t="s">
        <v>584</v>
      </c>
      <c r="D45" s="236" t="s">
        <v>585</v>
      </c>
      <c r="E45" s="236" t="s">
        <v>509</v>
      </c>
      <c r="F45" s="291">
        <v>90287</v>
      </c>
      <c r="G45" s="236" t="s">
        <v>510</v>
      </c>
      <c r="H45" s="304">
        <v>32791</v>
      </c>
      <c r="I45" s="235">
        <f>H45/F45</f>
        <v>0.3631862837396303</v>
      </c>
      <c r="J45" s="18" t="s">
        <v>573</v>
      </c>
      <c r="K45" s="17">
        <v>44230</v>
      </c>
      <c r="L45" s="17">
        <v>44530</v>
      </c>
      <c r="M45" s="12" t="s">
        <v>586</v>
      </c>
      <c r="N45" s="13" t="s">
        <v>587</v>
      </c>
      <c r="O45" s="13" t="s">
        <v>263</v>
      </c>
      <c r="P45" s="235">
        <v>1</v>
      </c>
      <c r="Q45" s="236" t="s">
        <v>1260</v>
      </c>
    </row>
    <row r="46" spans="2:17" s="51" customFormat="1" ht="74.099999999999994" customHeight="1" thickBot="1" x14ac:dyDescent="0.3">
      <c r="B46" s="246"/>
      <c r="C46" s="236"/>
      <c r="D46" s="236"/>
      <c r="E46" s="236"/>
      <c r="F46" s="291"/>
      <c r="G46" s="236"/>
      <c r="H46" s="305"/>
      <c r="I46" s="235"/>
      <c r="J46" s="18" t="s">
        <v>576</v>
      </c>
      <c r="K46" s="17">
        <v>44258</v>
      </c>
      <c r="L46" s="17">
        <v>44530</v>
      </c>
      <c r="M46" s="12" t="s">
        <v>531</v>
      </c>
      <c r="N46" s="13" t="s">
        <v>588</v>
      </c>
      <c r="O46" s="13" t="s">
        <v>589</v>
      </c>
      <c r="P46" s="235"/>
      <c r="Q46" s="246"/>
    </row>
    <row r="47" spans="2:17" s="51" customFormat="1" ht="80.099999999999994" customHeight="1" thickBot="1" x14ac:dyDescent="0.3">
      <c r="B47" s="246"/>
      <c r="C47" s="236"/>
      <c r="D47" s="236"/>
      <c r="E47" s="236"/>
      <c r="F47" s="291"/>
      <c r="G47" s="236" t="s">
        <v>541</v>
      </c>
      <c r="H47" s="305"/>
      <c r="I47" s="235"/>
      <c r="J47" s="18" t="s">
        <v>534</v>
      </c>
      <c r="K47" s="17">
        <v>44270</v>
      </c>
      <c r="L47" s="17">
        <v>44530</v>
      </c>
      <c r="M47" s="233" t="s">
        <v>535</v>
      </c>
      <c r="N47" s="264" t="s">
        <v>590</v>
      </c>
      <c r="O47" s="264" t="s">
        <v>591</v>
      </c>
      <c r="P47" s="235"/>
      <c r="Q47" s="246"/>
    </row>
    <row r="48" spans="2:17" s="51" customFormat="1" ht="59.1" customHeight="1" thickBot="1" x14ac:dyDescent="0.3">
      <c r="B48" s="246"/>
      <c r="C48" s="236"/>
      <c r="D48" s="236"/>
      <c r="E48" s="236"/>
      <c r="F48" s="291"/>
      <c r="G48" s="236"/>
      <c r="H48" s="305"/>
      <c r="I48" s="235"/>
      <c r="J48" s="18" t="s">
        <v>577</v>
      </c>
      <c r="K48" s="17">
        <v>44286</v>
      </c>
      <c r="L48" s="17">
        <v>44530</v>
      </c>
      <c r="M48" s="234"/>
      <c r="N48" s="266"/>
      <c r="O48" s="266"/>
      <c r="P48" s="235"/>
      <c r="Q48" s="246"/>
    </row>
    <row r="49" spans="2:17" s="51" customFormat="1" ht="84.6" customHeight="1" thickBot="1" x14ac:dyDescent="0.3">
      <c r="B49" s="246"/>
      <c r="C49" s="236"/>
      <c r="D49" s="236"/>
      <c r="E49" s="236"/>
      <c r="F49" s="291"/>
      <c r="G49" s="236"/>
      <c r="H49" s="305"/>
      <c r="I49" s="235"/>
      <c r="J49" s="18" t="s">
        <v>578</v>
      </c>
      <c r="K49" s="17">
        <v>44286</v>
      </c>
      <c r="L49" s="17">
        <v>44530</v>
      </c>
      <c r="M49" s="12" t="s">
        <v>592</v>
      </c>
      <c r="N49" s="13" t="s">
        <v>153</v>
      </c>
      <c r="O49" s="13" t="s">
        <v>149</v>
      </c>
      <c r="P49" s="235"/>
      <c r="Q49" s="246"/>
    </row>
    <row r="50" spans="2:17" s="51" customFormat="1" ht="63" customHeight="1" thickBot="1" x14ac:dyDescent="0.3">
      <c r="B50" s="246"/>
      <c r="C50" s="236"/>
      <c r="D50" s="236"/>
      <c r="E50" s="236"/>
      <c r="F50" s="291"/>
      <c r="G50" s="236" t="s">
        <v>582</v>
      </c>
      <c r="H50" s="305"/>
      <c r="I50" s="235"/>
      <c r="J50" s="18" t="s">
        <v>581</v>
      </c>
      <c r="K50" s="17">
        <v>44286</v>
      </c>
      <c r="L50" s="17">
        <v>44530</v>
      </c>
      <c r="M50" s="12" t="s">
        <v>543</v>
      </c>
      <c r="N50" s="13" t="s">
        <v>153</v>
      </c>
      <c r="O50" s="13" t="s">
        <v>149</v>
      </c>
      <c r="P50" s="235"/>
      <c r="Q50" s="246"/>
    </row>
    <row r="51" spans="2:17" s="51" customFormat="1" ht="63" customHeight="1" thickBot="1" x14ac:dyDescent="0.3">
      <c r="B51" s="246"/>
      <c r="C51" s="236"/>
      <c r="D51" s="236"/>
      <c r="E51" s="236"/>
      <c r="F51" s="291"/>
      <c r="G51" s="236"/>
      <c r="H51" s="306"/>
      <c r="I51" s="235"/>
      <c r="J51" s="18" t="s">
        <v>583</v>
      </c>
      <c r="K51" s="17">
        <v>44533</v>
      </c>
      <c r="L51" s="17">
        <v>44530</v>
      </c>
      <c r="M51" s="12" t="s">
        <v>546</v>
      </c>
      <c r="N51" s="13" t="s">
        <v>153</v>
      </c>
      <c r="O51" s="13" t="s">
        <v>149</v>
      </c>
      <c r="P51" s="235"/>
      <c r="Q51" s="246"/>
    </row>
    <row r="52" spans="2:17" ht="45.75" customHeight="1" thickBot="1" x14ac:dyDescent="0.3">
      <c r="B52" s="251">
        <v>35</v>
      </c>
      <c r="C52" s="252" t="s">
        <v>593</v>
      </c>
      <c r="D52" s="252" t="s">
        <v>594</v>
      </c>
      <c r="E52" s="252" t="s">
        <v>509</v>
      </c>
      <c r="F52" s="260">
        <v>46790</v>
      </c>
      <c r="G52" s="247" t="s">
        <v>510</v>
      </c>
      <c r="H52" s="304">
        <v>0</v>
      </c>
      <c r="I52" s="262">
        <f>H52/F52</f>
        <v>0</v>
      </c>
      <c r="J52" s="8" t="s">
        <v>595</v>
      </c>
      <c r="K52" s="9">
        <v>44230</v>
      </c>
      <c r="L52" s="10">
        <v>44547</v>
      </c>
      <c r="M52" s="252" t="s">
        <v>596</v>
      </c>
      <c r="N52" s="252" t="s">
        <v>427</v>
      </c>
      <c r="O52" s="252" t="s">
        <v>263</v>
      </c>
      <c r="P52" s="235">
        <v>1</v>
      </c>
      <c r="Q52" s="252" t="s">
        <v>1260</v>
      </c>
    </row>
    <row r="53" spans="2:17" ht="36" customHeight="1" thickBot="1" x14ac:dyDescent="0.3">
      <c r="B53" s="251"/>
      <c r="C53" s="252"/>
      <c r="D53" s="252"/>
      <c r="E53" s="252"/>
      <c r="F53" s="260"/>
      <c r="G53" s="248"/>
      <c r="H53" s="305"/>
      <c r="I53" s="262"/>
      <c r="J53" s="8" t="s">
        <v>597</v>
      </c>
      <c r="K53" s="9">
        <v>44291</v>
      </c>
      <c r="L53" s="10">
        <v>44547</v>
      </c>
      <c r="M53" s="252"/>
      <c r="N53" s="252"/>
      <c r="O53" s="252"/>
      <c r="P53" s="235"/>
      <c r="Q53" s="252"/>
    </row>
    <row r="54" spans="2:17" ht="72" customHeight="1" thickBot="1" x14ac:dyDescent="0.3">
      <c r="B54" s="251"/>
      <c r="C54" s="252"/>
      <c r="D54" s="252"/>
      <c r="E54" s="252"/>
      <c r="F54" s="260"/>
      <c r="G54" s="14" t="s">
        <v>533</v>
      </c>
      <c r="H54" s="305"/>
      <c r="I54" s="262"/>
      <c r="J54" s="8" t="s">
        <v>598</v>
      </c>
      <c r="K54" s="9">
        <v>44301</v>
      </c>
      <c r="L54" s="10">
        <v>44547</v>
      </c>
      <c r="M54" s="252"/>
      <c r="N54" s="252"/>
      <c r="O54" s="252"/>
      <c r="P54" s="235"/>
      <c r="Q54" s="251"/>
    </row>
    <row r="55" spans="2:17" ht="62.1" customHeight="1" thickBot="1" x14ac:dyDescent="0.3">
      <c r="B55" s="251"/>
      <c r="C55" s="252"/>
      <c r="D55" s="252"/>
      <c r="E55" s="252"/>
      <c r="F55" s="260"/>
      <c r="G55" s="247" t="s">
        <v>541</v>
      </c>
      <c r="H55" s="305"/>
      <c r="I55" s="262"/>
      <c r="J55" s="8" t="s">
        <v>599</v>
      </c>
      <c r="K55" s="9">
        <v>44316</v>
      </c>
      <c r="L55" s="10">
        <v>44547</v>
      </c>
      <c r="M55" s="252"/>
      <c r="N55" s="252"/>
      <c r="O55" s="252"/>
      <c r="P55" s="235"/>
      <c r="Q55" s="251"/>
    </row>
    <row r="56" spans="2:17" ht="62.1" customHeight="1" thickBot="1" x14ac:dyDescent="0.3">
      <c r="B56" s="251"/>
      <c r="C56" s="252"/>
      <c r="D56" s="252"/>
      <c r="E56" s="252"/>
      <c r="F56" s="260"/>
      <c r="G56" s="248"/>
      <c r="H56" s="306"/>
      <c r="I56" s="262"/>
      <c r="J56" s="8" t="s">
        <v>600</v>
      </c>
      <c r="K56" s="9">
        <v>44316</v>
      </c>
      <c r="L56" s="10">
        <v>44547</v>
      </c>
      <c r="M56" s="252"/>
      <c r="N56" s="252"/>
      <c r="O56" s="252"/>
      <c r="P56" s="235"/>
      <c r="Q56" s="251"/>
    </row>
    <row r="57" spans="2:17" s="20" customFormat="1" ht="21" customHeight="1" thickBot="1" x14ac:dyDescent="0.3">
      <c r="B57" s="224" t="s">
        <v>601</v>
      </c>
      <c r="C57" s="224"/>
      <c r="D57" s="224"/>
      <c r="E57" s="224"/>
      <c r="F57" s="224"/>
      <c r="G57" s="224"/>
      <c r="H57" s="224"/>
      <c r="I57" s="224"/>
      <c r="J57" s="224"/>
      <c r="K57" s="224"/>
      <c r="L57" s="224"/>
      <c r="M57" s="224"/>
      <c r="N57" s="224"/>
      <c r="O57" s="224"/>
      <c r="P57" s="224"/>
      <c r="Q57" s="224"/>
    </row>
    <row r="58" spans="2:17" s="20" customFormat="1" ht="22.5" customHeight="1" thickBot="1" x14ac:dyDescent="0.3">
      <c r="B58" s="310" t="s">
        <v>602</v>
      </c>
      <c r="C58" s="310"/>
      <c r="D58" s="310"/>
      <c r="E58" s="310"/>
      <c r="F58" s="310"/>
      <c r="G58" s="310"/>
      <c r="H58" s="310"/>
      <c r="I58" s="310"/>
      <c r="J58" s="310"/>
      <c r="K58" s="310"/>
      <c r="L58" s="310"/>
      <c r="M58" s="310"/>
      <c r="N58" s="310"/>
      <c r="O58" s="310"/>
      <c r="P58" s="310"/>
      <c r="Q58" s="310"/>
    </row>
    <row r="59" spans="2:17" ht="168.95" customHeight="1" thickBot="1" x14ac:dyDescent="0.3">
      <c r="B59" s="251">
        <v>36</v>
      </c>
      <c r="C59" s="252" t="s">
        <v>603</v>
      </c>
      <c r="D59" s="252" t="s">
        <v>604</v>
      </c>
      <c r="E59" s="252" t="s">
        <v>605</v>
      </c>
      <c r="F59" s="260">
        <v>141132</v>
      </c>
      <c r="G59" s="252" t="s">
        <v>606</v>
      </c>
      <c r="H59" s="304">
        <v>141132</v>
      </c>
      <c r="I59" s="257">
        <f>H59/F59</f>
        <v>1</v>
      </c>
      <c r="J59" s="8" t="s">
        <v>607</v>
      </c>
      <c r="K59" s="16">
        <v>44228</v>
      </c>
      <c r="L59" s="16">
        <v>44530</v>
      </c>
      <c r="M59" s="12" t="s">
        <v>608</v>
      </c>
      <c r="N59" s="13" t="s">
        <v>149</v>
      </c>
      <c r="O59" s="13" t="s">
        <v>149</v>
      </c>
      <c r="P59" s="235">
        <v>1</v>
      </c>
      <c r="Q59" s="236" t="s">
        <v>1260</v>
      </c>
    </row>
    <row r="60" spans="2:17" ht="168.95" customHeight="1" thickBot="1" x14ac:dyDescent="0.3">
      <c r="B60" s="251"/>
      <c r="C60" s="252"/>
      <c r="D60" s="252"/>
      <c r="E60" s="252"/>
      <c r="F60" s="260"/>
      <c r="G60" s="252"/>
      <c r="H60" s="305"/>
      <c r="I60" s="257"/>
      <c r="J60" s="8" t="s">
        <v>609</v>
      </c>
      <c r="K60" s="16">
        <v>44228</v>
      </c>
      <c r="L60" s="16">
        <v>44530</v>
      </c>
      <c r="M60" s="12" t="s">
        <v>610</v>
      </c>
      <c r="N60" s="13" t="s">
        <v>611</v>
      </c>
      <c r="O60" s="13" t="s">
        <v>611</v>
      </c>
      <c r="P60" s="235"/>
      <c r="Q60" s="246"/>
    </row>
    <row r="61" spans="2:17" ht="168.95" customHeight="1" thickBot="1" x14ac:dyDescent="0.3">
      <c r="B61" s="251"/>
      <c r="C61" s="252"/>
      <c r="D61" s="252"/>
      <c r="E61" s="252"/>
      <c r="F61" s="260"/>
      <c r="G61" s="252"/>
      <c r="H61" s="305"/>
      <c r="I61" s="257"/>
      <c r="J61" s="8" t="s">
        <v>612</v>
      </c>
      <c r="K61" s="16">
        <v>44228</v>
      </c>
      <c r="L61" s="16">
        <v>44527</v>
      </c>
      <c r="M61" s="12" t="s">
        <v>613</v>
      </c>
      <c r="N61" s="13" t="s">
        <v>153</v>
      </c>
      <c r="O61" s="13" t="s">
        <v>153</v>
      </c>
      <c r="P61" s="235"/>
      <c r="Q61" s="246"/>
    </row>
    <row r="62" spans="2:17" ht="168.95" customHeight="1" thickBot="1" x14ac:dyDescent="0.3">
      <c r="B62" s="251"/>
      <c r="C62" s="252"/>
      <c r="D62" s="252"/>
      <c r="E62" s="252"/>
      <c r="F62" s="260"/>
      <c r="G62" s="252"/>
      <c r="H62" s="306"/>
      <c r="I62" s="257"/>
      <c r="J62" s="8" t="s">
        <v>614</v>
      </c>
      <c r="K62" s="16">
        <v>44228</v>
      </c>
      <c r="L62" s="16">
        <v>44526</v>
      </c>
      <c r="M62" s="12" t="s">
        <v>615</v>
      </c>
      <c r="N62" s="13" t="s">
        <v>611</v>
      </c>
      <c r="O62" s="13" t="s">
        <v>611</v>
      </c>
      <c r="P62" s="235"/>
      <c r="Q62" s="246"/>
    </row>
    <row r="63" spans="2:17" ht="79.5" customHeight="1" thickBot="1" x14ac:dyDescent="0.3">
      <c r="B63" s="251">
        <v>37</v>
      </c>
      <c r="C63" s="252" t="s">
        <v>616</v>
      </c>
      <c r="D63" s="252" t="s">
        <v>617</v>
      </c>
      <c r="E63" s="252" t="s">
        <v>605</v>
      </c>
      <c r="F63" s="260">
        <v>451000</v>
      </c>
      <c r="G63" s="252" t="s">
        <v>606</v>
      </c>
      <c r="H63" s="304">
        <v>421010</v>
      </c>
      <c r="I63" s="257">
        <f>H63/F63</f>
        <v>0.9335033259423503</v>
      </c>
      <c r="J63" s="8" t="s">
        <v>618</v>
      </c>
      <c r="K63" s="16">
        <v>44210</v>
      </c>
      <c r="L63" s="16">
        <v>44531</v>
      </c>
      <c r="M63" s="247" t="s">
        <v>619</v>
      </c>
      <c r="N63" s="311" t="s">
        <v>206</v>
      </c>
      <c r="O63" s="311" t="s">
        <v>206</v>
      </c>
      <c r="P63" s="235">
        <v>0.97</v>
      </c>
      <c r="Q63" s="252" t="s">
        <v>1260</v>
      </c>
    </row>
    <row r="64" spans="2:17" ht="81.599999999999994" customHeight="1" thickBot="1" x14ac:dyDescent="0.3">
      <c r="B64" s="251"/>
      <c r="C64" s="252"/>
      <c r="D64" s="252"/>
      <c r="E64" s="252"/>
      <c r="F64" s="260"/>
      <c r="G64" s="252"/>
      <c r="H64" s="305"/>
      <c r="I64" s="257"/>
      <c r="J64" s="8" t="s">
        <v>620</v>
      </c>
      <c r="K64" s="16">
        <v>44210</v>
      </c>
      <c r="L64" s="16">
        <v>44531</v>
      </c>
      <c r="M64" s="248"/>
      <c r="N64" s="312"/>
      <c r="O64" s="312"/>
      <c r="P64" s="235"/>
      <c r="Q64" s="252"/>
    </row>
    <row r="65" spans="2:17" ht="104.45" customHeight="1" thickBot="1" x14ac:dyDescent="0.3">
      <c r="B65" s="251"/>
      <c r="C65" s="252"/>
      <c r="D65" s="252"/>
      <c r="E65" s="252"/>
      <c r="F65" s="260"/>
      <c r="G65" s="252"/>
      <c r="H65" s="305"/>
      <c r="I65" s="257"/>
      <c r="J65" s="8" t="s">
        <v>621</v>
      </c>
      <c r="K65" s="16">
        <v>44210</v>
      </c>
      <c r="L65" s="16">
        <v>44531</v>
      </c>
      <c r="M65" s="14" t="s">
        <v>622</v>
      </c>
      <c r="N65" s="23" t="s">
        <v>206</v>
      </c>
      <c r="O65" s="23" t="s">
        <v>206</v>
      </c>
      <c r="P65" s="235"/>
      <c r="Q65" s="251"/>
    </row>
    <row r="66" spans="2:17" ht="99.6" customHeight="1" thickBot="1" x14ac:dyDescent="0.3">
      <c r="B66" s="251"/>
      <c r="C66" s="252"/>
      <c r="D66" s="252"/>
      <c r="E66" s="252"/>
      <c r="F66" s="260"/>
      <c r="G66" s="252"/>
      <c r="H66" s="305"/>
      <c r="I66" s="257"/>
      <c r="J66" s="8" t="s">
        <v>623</v>
      </c>
      <c r="K66" s="16">
        <v>44210</v>
      </c>
      <c r="L66" s="16">
        <v>44531</v>
      </c>
      <c r="M66" s="247" t="s">
        <v>624</v>
      </c>
      <c r="N66" s="311" t="s">
        <v>153</v>
      </c>
      <c r="O66" s="311" t="s">
        <v>153</v>
      </c>
      <c r="P66" s="235"/>
      <c r="Q66" s="251"/>
    </row>
    <row r="67" spans="2:17" ht="122.1" customHeight="1" thickBot="1" x14ac:dyDescent="0.3">
      <c r="B67" s="251"/>
      <c r="C67" s="252"/>
      <c r="D67" s="252"/>
      <c r="E67" s="252"/>
      <c r="F67" s="260"/>
      <c r="G67" s="252"/>
      <c r="H67" s="305"/>
      <c r="I67" s="257"/>
      <c r="J67" s="8" t="s">
        <v>625</v>
      </c>
      <c r="K67" s="16">
        <v>44242</v>
      </c>
      <c r="L67" s="16">
        <v>44531</v>
      </c>
      <c r="M67" s="248"/>
      <c r="N67" s="312"/>
      <c r="O67" s="312"/>
      <c r="P67" s="235"/>
      <c r="Q67" s="251"/>
    </row>
    <row r="68" spans="2:17" ht="90.6" customHeight="1" thickBot="1" x14ac:dyDescent="0.3">
      <c r="B68" s="251"/>
      <c r="C68" s="252"/>
      <c r="D68" s="252"/>
      <c r="E68" s="252"/>
      <c r="F68" s="260"/>
      <c r="G68" s="252"/>
      <c r="H68" s="305"/>
      <c r="I68" s="257"/>
      <c r="J68" s="8" t="s">
        <v>626</v>
      </c>
      <c r="K68" s="16">
        <v>44242</v>
      </c>
      <c r="L68" s="16">
        <v>44530</v>
      </c>
      <c r="M68" s="247" t="s">
        <v>627</v>
      </c>
      <c r="N68" s="311" t="s">
        <v>611</v>
      </c>
      <c r="O68" s="311" t="s">
        <v>611</v>
      </c>
      <c r="P68" s="235"/>
      <c r="Q68" s="251"/>
    </row>
    <row r="69" spans="2:17" ht="99.6" customHeight="1" thickBot="1" x14ac:dyDescent="0.3">
      <c r="B69" s="251"/>
      <c r="C69" s="252"/>
      <c r="D69" s="252"/>
      <c r="E69" s="252"/>
      <c r="F69" s="260"/>
      <c r="G69" s="252"/>
      <c r="H69" s="306"/>
      <c r="I69" s="257"/>
      <c r="J69" s="8" t="s">
        <v>628</v>
      </c>
      <c r="K69" s="16">
        <v>44242</v>
      </c>
      <c r="L69" s="16">
        <v>44530</v>
      </c>
      <c r="M69" s="248"/>
      <c r="N69" s="312"/>
      <c r="O69" s="312"/>
      <c r="P69" s="235"/>
      <c r="Q69" s="251"/>
    </row>
    <row r="70" spans="2:17" ht="73.5" customHeight="1" thickBot="1" x14ac:dyDescent="0.3">
      <c r="B70" s="252">
        <v>38</v>
      </c>
      <c r="C70" s="252" t="s">
        <v>629</v>
      </c>
      <c r="D70" s="252" t="s">
        <v>630</v>
      </c>
      <c r="E70" s="14" t="s">
        <v>631</v>
      </c>
      <c r="F70" s="253">
        <v>5600</v>
      </c>
      <c r="G70" s="252" t="s">
        <v>632</v>
      </c>
      <c r="H70" s="304">
        <v>0</v>
      </c>
      <c r="I70" s="257">
        <f>H70/F70</f>
        <v>0</v>
      </c>
      <c r="J70" s="8" t="s">
        <v>633</v>
      </c>
      <c r="K70" s="16">
        <v>44228</v>
      </c>
      <c r="L70" s="16">
        <v>44377</v>
      </c>
      <c r="M70" s="14" t="s">
        <v>634</v>
      </c>
      <c r="N70" s="23" t="s">
        <v>45</v>
      </c>
      <c r="O70" s="23" t="s">
        <v>635</v>
      </c>
      <c r="P70" s="316">
        <v>0.5</v>
      </c>
      <c r="Q70" s="252" t="s">
        <v>1260</v>
      </c>
    </row>
    <row r="71" spans="2:17" ht="113.45" customHeight="1" thickBot="1" x14ac:dyDescent="0.3">
      <c r="B71" s="252"/>
      <c r="C71" s="252"/>
      <c r="D71" s="252"/>
      <c r="E71" s="14" t="s">
        <v>636</v>
      </c>
      <c r="F71" s="253"/>
      <c r="G71" s="252"/>
      <c r="H71" s="305"/>
      <c r="I71" s="257"/>
      <c r="J71" s="8" t="s">
        <v>637</v>
      </c>
      <c r="K71" s="16">
        <v>44228</v>
      </c>
      <c r="L71" s="16">
        <v>44377</v>
      </c>
      <c r="M71" s="252" t="s">
        <v>638</v>
      </c>
      <c r="N71" s="251" t="s">
        <v>45</v>
      </c>
      <c r="O71" s="251" t="s">
        <v>639</v>
      </c>
      <c r="P71" s="246"/>
      <c r="Q71" s="251"/>
    </row>
    <row r="72" spans="2:17" ht="71.25" customHeight="1" thickBot="1" x14ac:dyDescent="0.3">
      <c r="B72" s="252"/>
      <c r="C72" s="252"/>
      <c r="D72" s="252"/>
      <c r="E72" s="14" t="s">
        <v>640</v>
      </c>
      <c r="F72" s="253"/>
      <c r="G72" s="252"/>
      <c r="H72" s="306"/>
      <c r="I72" s="257"/>
      <c r="J72" s="8" t="s">
        <v>641</v>
      </c>
      <c r="K72" s="16">
        <v>44378</v>
      </c>
      <c r="L72" s="16">
        <v>44531</v>
      </c>
      <c r="M72" s="252"/>
      <c r="N72" s="251"/>
      <c r="O72" s="251"/>
      <c r="P72" s="246"/>
      <c r="Q72" s="251"/>
    </row>
    <row r="73" spans="2:17" s="20" customFormat="1" ht="20.25" customHeight="1" thickBot="1" x14ac:dyDescent="0.3">
      <c r="B73" s="310" t="s">
        <v>642</v>
      </c>
      <c r="C73" s="310"/>
      <c r="D73" s="310"/>
      <c r="E73" s="310"/>
      <c r="F73" s="310"/>
      <c r="G73" s="310"/>
      <c r="H73" s="310"/>
      <c r="I73" s="310"/>
      <c r="J73" s="310"/>
      <c r="K73" s="310"/>
      <c r="L73" s="310"/>
      <c r="M73" s="310"/>
      <c r="N73" s="310"/>
      <c r="O73" s="310"/>
      <c r="P73" s="310"/>
      <c r="Q73" s="310"/>
    </row>
    <row r="74" spans="2:17" s="51" customFormat="1" ht="59.1" customHeight="1" thickBot="1" x14ac:dyDescent="0.3">
      <c r="B74" s="246">
        <v>39</v>
      </c>
      <c r="C74" s="236" t="s">
        <v>643</v>
      </c>
      <c r="D74" s="236" t="s">
        <v>644</v>
      </c>
      <c r="E74" s="236" t="s">
        <v>509</v>
      </c>
      <c r="F74" s="291">
        <v>170000</v>
      </c>
      <c r="G74" s="236" t="s">
        <v>510</v>
      </c>
      <c r="H74" s="304">
        <v>126820</v>
      </c>
      <c r="I74" s="235">
        <f>H74/F74</f>
        <v>0.746</v>
      </c>
      <c r="J74" s="18" t="s">
        <v>645</v>
      </c>
      <c r="K74" s="17">
        <v>44197</v>
      </c>
      <c r="L74" s="17">
        <v>44549</v>
      </c>
      <c r="M74" s="233" t="s">
        <v>646</v>
      </c>
      <c r="N74" s="264" t="s">
        <v>647</v>
      </c>
      <c r="O74" s="264" t="s">
        <v>281</v>
      </c>
      <c r="P74" s="235">
        <v>0.94</v>
      </c>
      <c r="Q74" s="236" t="s">
        <v>1260</v>
      </c>
    </row>
    <row r="75" spans="2:17" s="51" customFormat="1" ht="59.1" customHeight="1" thickBot="1" x14ac:dyDescent="0.3">
      <c r="B75" s="246"/>
      <c r="C75" s="236"/>
      <c r="D75" s="236"/>
      <c r="E75" s="236"/>
      <c r="F75" s="291"/>
      <c r="G75" s="236"/>
      <c r="H75" s="305"/>
      <c r="I75" s="235"/>
      <c r="J75" s="18" t="s">
        <v>648</v>
      </c>
      <c r="K75" s="17">
        <v>44228</v>
      </c>
      <c r="L75" s="17">
        <v>44549</v>
      </c>
      <c r="M75" s="234"/>
      <c r="N75" s="266"/>
      <c r="O75" s="266"/>
      <c r="P75" s="235"/>
      <c r="Q75" s="236"/>
    </row>
    <row r="76" spans="2:17" s="51" customFormat="1" ht="69" customHeight="1" thickBot="1" x14ac:dyDescent="0.3">
      <c r="B76" s="246"/>
      <c r="C76" s="236"/>
      <c r="D76" s="236"/>
      <c r="E76" s="236"/>
      <c r="F76" s="291"/>
      <c r="G76" s="236"/>
      <c r="H76" s="305"/>
      <c r="I76" s="235"/>
      <c r="J76" s="18" t="s">
        <v>649</v>
      </c>
      <c r="K76" s="17">
        <v>44228</v>
      </c>
      <c r="L76" s="17">
        <v>44549</v>
      </c>
      <c r="M76" s="12" t="s">
        <v>650</v>
      </c>
      <c r="N76" s="13" t="s">
        <v>651</v>
      </c>
      <c r="O76" s="23" t="s">
        <v>652</v>
      </c>
      <c r="P76" s="235"/>
      <c r="Q76" s="246"/>
    </row>
    <row r="77" spans="2:17" s="51" customFormat="1" ht="69" customHeight="1" thickBot="1" x14ac:dyDescent="0.3">
      <c r="B77" s="246"/>
      <c r="C77" s="236"/>
      <c r="D77" s="236"/>
      <c r="E77" s="236"/>
      <c r="F77" s="291"/>
      <c r="G77" s="236" t="s">
        <v>653</v>
      </c>
      <c r="H77" s="305"/>
      <c r="I77" s="235"/>
      <c r="J77" s="18" t="s">
        <v>654</v>
      </c>
      <c r="K77" s="17">
        <v>44228</v>
      </c>
      <c r="L77" s="17">
        <v>44549</v>
      </c>
      <c r="M77" s="12" t="s">
        <v>655</v>
      </c>
      <c r="N77" s="13" t="s">
        <v>656</v>
      </c>
      <c r="O77" s="13" t="s">
        <v>206</v>
      </c>
      <c r="P77" s="235"/>
      <c r="Q77" s="246"/>
    </row>
    <row r="78" spans="2:17" s="51" customFormat="1" ht="69" customHeight="1" thickBot="1" x14ac:dyDescent="0.3">
      <c r="B78" s="246"/>
      <c r="C78" s="236"/>
      <c r="D78" s="236"/>
      <c r="E78" s="236"/>
      <c r="F78" s="291"/>
      <c r="G78" s="236"/>
      <c r="H78" s="306"/>
      <c r="I78" s="235"/>
      <c r="J78" s="18" t="s">
        <v>657</v>
      </c>
      <c r="K78" s="17">
        <v>44228</v>
      </c>
      <c r="L78" s="17">
        <v>44549</v>
      </c>
      <c r="M78" s="12" t="s">
        <v>658</v>
      </c>
      <c r="N78" s="13" t="s">
        <v>659</v>
      </c>
      <c r="O78" s="13" t="s">
        <v>660</v>
      </c>
      <c r="P78" s="235"/>
      <c r="Q78" s="246"/>
    </row>
    <row r="79" spans="2:17" x14ac:dyDescent="0.25">
      <c r="F79" s="43"/>
      <c r="G79" s="43"/>
      <c r="H79" s="43"/>
    </row>
  </sheetData>
  <mergeCells count="190">
    <mergeCell ref="N74:N75"/>
    <mergeCell ref="O74:O75"/>
    <mergeCell ref="P74:P78"/>
    <mergeCell ref="Q74:Q78"/>
    <mergeCell ref="G77:G78"/>
    <mergeCell ref="B73:Q73"/>
    <mergeCell ref="B74:B78"/>
    <mergeCell ref="C74:C78"/>
    <mergeCell ref="D74:D78"/>
    <mergeCell ref="E74:E78"/>
    <mergeCell ref="F74:F78"/>
    <mergeCell ref="G74:G76"/>
    <mergeCell ref="H74:H78"/>
    <mergeCell ref="I74:I78"/>
    <mergeCell ref="M74:M75"/>
    <mergeCell ref="I70:I72"/>
    <mergeCell ref="P70:P72"/>
    <mergeCell ref="Q70:Q72"/>
    <mergeCell ref="M71:M72"/>
    <mergeCell ref="N71:N72"/>
    <mergeCell ref="O71:O72"/>
    <mergeCell ref="B70:B72"/>
    <mergeCell ref="C70:C72"/>
    <mergeCell ref="D70:D72"/>
    <mergeCell ref="F70:F72"/>
    <mergeCell ref="G70:G72"/>
    <mergeCell ref="H70:H72"/>
    <mergeCell ref="G52:G53"/>
    <mergeCell ref="H59:H62"/>
    <mergeCell ref="I59:I62"/>
    <mergeCell ref="P59:P62"/>
    <mergeCell ref="Q59:Q62"/>
    <mergeCell ref="B63:B69"/>
    <mergeCell ref="C63:C69"/>
    <mergeCell ref="D63:D69"/>
    <mergeCell ref="E63:E69"/>
    <mergeCell ref="F63:F69"/>
    <mergeCell ref="G63:G69"/>
    <mergeCell ref="Q63:Q69"/>
    <mergeCell ref="M66:M67"/>
    <mergeCell ref="N66:N67"/>
    <mergeCell ref="O66:O67"/>
    <mergeCell ref="M68:M69"/>
    <mergeCell ref="N68:N69"/>
    <mergeCell ref="O68:O69"/>
    <mergeCell ref="H63:H69"/>
    <mergeCell ref="I63:I69"/>
    <mergeCell ref="M63:M64"/>
    <mergeCell ref="N63:N64"/>
    <mergeCell ref="O63:O64"/>
    <mergeCell ref="P63:P69"/>
    <mergeCell ref="N47:N48"/>
    <mergeCell ref="O47:O48"/>
    <mergeCell ref="G50:G51"/>
    <mergeCell ref="Q52:Q56"/>
    <mergeCell ref="G55:G56"/>
    <mergeCell ref="B57:Q57"/>
    <mergeCell ref="B58:Q58"/>
    <mergeCell ref="B59:B62"/>
    <mergeCell ref="C59:C62"/>
    <mergeCell ref="D59:D62"/>
    <mergeCell ref="E59:E62"/>
    <mergeCell ref="F59:F62"/>
    <mergeCell ref="G59:G62"/>
    <mergeCell ref="H52:H56"/>
    <mergeCell ref="I52:I56"/>
    <mergeCell ref="M52:M56"/>
    <mergeCell ref="N52:N56"/>
    <mergeCell ref="O52:O56"/>
    <mergeCell ref="P52:P56"/>
    <mergeCell ref="B52:B56"/>
    <mergeCell ref="C52:C56"/>
    <mergeCell ref="D52:D56"/>
    <mergeCell ref="E52:E56"/>
    <mergeCell ref="F52:F56"/>
    <mergeCell ref="B45:B51"/>
    <mergeCell ref="C45:C51"/>
    <mergeCell ref="D45:D51"/>
    <mergeCell ref="E45:E51"/>
    <mergeCell ref="F45:F51"/>
    <mergeCell ref="G45:G46"/>
    <mergeCell ref="Q38:Q44"/>
    <mergeCell ref="G40:G41"/>
    <mergeCell ref="G42:G43"/>
    <mergeCell ref="M42:M44"/>
    <mergeCell ref="N42:N44"/>
    <mergeCell ref="O42:O44"/>
    <mergeCell ref="H38:H44"/>
    <mergeCell ref="I38:I44"/>
    <mergeCell ref="M38:M41"/>
    <mergeCell ref="N38:N41"/>
    <mergeCell ref="O38:O41"/>
    <mergeCell ref="P38:P44"/>
    <mergeCell ref="H45:H51"/>
    <mergeCell ref="I45:I51"/>
    <mergeCell ref="P45:P51"/>
    <mergeCell ref="Q45:Q51"/>
    <mergeCell ref="G47:G49"/>
    <mergeCell ref="M47:M48"/>
    <mergeCell ref="Q32:Q37"/>
    <mergeCell ref="M35:M37"/>
    <mergeCell ref="N35:N37"/>
    <mergeCell ref="O35:O37"/>
    <mergeCell ref="B38:B44"/>
    <mergeCell ref="C38:C44"/>
    <mergeCell ref="D38:D44"/>
    <mergeCell ref="E38:E44"/>
    <mergeCell ref="F38:F44"/>
    <mergeCell ref="G38:G39"/>
    <mergeCell ref="H32:H37"/>
    <mergeCell ref="I32:I37"/>
    <mergeCell ref="M32:M34"/>
    <mergeCell ref="N32:N34"/>
    <mergeCell ref="O32:O34"/>
    <mergeCell ref="P32:P37"/>
    <mergeCell ref="B32:B37"/>
    <mergeCell ref="C32:C37"/>
    <mergeCell ref="D32:D37"/>
    <mergeCell ref="E32:E37"/>
    <mergeCell ref="F32:F37"/>
    <mergeCell ref="G32:G37"/>
    <mergeCell ref="Q24:Q31"/>
    <mergeCell ref="M27:M29"/>
    <mergeCell ref="N27:N29"/>
    <mergeCell ref="O27:O29"/>
    <mergeCell ref="M30:M31"/>
    <mergeCell ref="N30:N31"/>
    <mergeCell ref="O30:O31"/>
    <mergeCell ref="H24:H31"/>
    <mergeCell ref="I24:I31"/>
    <mergeCell ref="M24:M26"/>
    <mergeCell ref="N24:N26"/>
    <mergeCell ref="O24:O26"/>
    <mergeCell ref="P24:P31"/>
    <mergeCell ref="B24:B31"/>
    <mergeCell ref="C24:C31"/>
    <mergeCell ref="D24:D31"/>
    <mergeCell ref="E24:E31"/>
    <mergeCell ref="F24:F31"/>
    <mergeCell ref="G24:G31"/>
    <mergeCell ref="H17:H23"/>
    <mergeCell ref="I17:I23"/>
    <mergeCell ref="P17:P23"/>
    <mergeCell ref="Q17:Q23"/>
    <mergeCell ref="G19:G21"/>
    <mergeCell ref="M19:M20"/>
    <mergeCell ref="N19:N20"/>
    <mergeCell ref="O19:O20"/>
    <mergeCell ref="G22:G23"/>
    <mergeCell ref="B17:B23"/>
    <mergeCell ref="C17:C23"/>
    <mergeCell ref="D17:D23"/>
    <mergeCell ref="E17:E23"/>
    <mergeCell ref="F17:F23"/>
    <mergeCell ref="G17:G18"/>
    <mergeCell ref="P9:P15"/>
    <mergeCell ref="Q9:Q15"/>
    <mergeCell ref="M12:M15"/>
    <mergeCell ref="N12:N15"/>
    <mergeCell ref="O12:O15"/>
    <mergeCell ref="B16:Q16"/>
    <mergeCell ref="H9:H15"/>
    <mergeCell ref="I9:I15"/>
    <mergeCell ref="L9:L15"/>
    <mergeCell ref="M9:M11"/>
    <mergeCell ref="N9:N11"/>
    <mergeCell ref="O9:O11"/>
    <mergeCell ref="B9:B15"/>
    <mergeCell ref="C9:C15"/>
    <mergeCell ref="D9:D15"/>
    <mergeCell ref="E9:E15"/>
    <mergeCell ref="F9:F15"/>
    <mergeCell ref="G9:G15"/>
    <mergeCell ref="B2:Q2"/>
    <mergeCell ref="L7:L8"/>
    <mergeCell ref="M7:M8"/>
    <mergeCell ref="N7:N8"/>
    <mergeCell ref="O7:O8"/>
    <mergeCell ref="P7:P8"/>
    <mergeCell ref="Q7:Q8"/>
    <mergeCell ref="B3:Q3"/>
    <mergeCell ref="B4:Q4"/>
    <mergeCell ref="B5:Q5"/>
    <mergeCell ref="B6:Q6"/>
    <mergeCell ref="B7:D7"/>
    <mergeCell ref="E7:E8"/>
    <mergeCell ref="F7:G7"/>
    <mergeCell ref="H7:I7"/>
    <mergeCell ref="J7:J8"/>
    <mergeCell ref="K7:K8"/>
  </mergeCells>
  <conditionalFormatting sqref="K10:K15">
    <cfRule type="cellIs" dxfId="1" priority="2" operator="equal">
      <formula>44395</formula>
    </cfRule>
  </conditionalFormatting>
  <conditionalFormatting sqref="K18:K23">
    <cfRule type="cellIs" dxfId="0" priority="1" operator="equal">
      <formula>44395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01ACE-7D75-481B-AAE9-D52F790EF554}">
  <sheetPr>
    <tabColor theme="9" tint="0.39997558519241921"/>
  </sheetPr>
  <dimension ref="B1:Q29"/>
  <sheetViews>
    <sheetView topLeftCell="J1" workbookViewId="0">
      <selection activeCell="Q25" sqref="Q25:Q28"/>
    </sheetView>
  </sheetViews>
  <sheetFormatPr baseColWidth="10" defaultColWidth="10.85546875" defaultRowHeight="15" x14ac:dyDescent="0.25"/>
  <cols>
    <col min="1" max="1" width="4.140625" style="11" customWidth="1"/>
    <col min="2" max="2" width="6.140625" style="11" customWidth="1"/>
    <col min="3" max="3" width="36.5703125" style="11" customWidth="1"/>
    <col min="4" max="4" width="40.85546875" style="11" customWidth="1"/>
    <col min="5" max="5" width="30.28515625" style="42" customWidth="1"/>
    <col min="6" max="6" width="19.7109375" style="47" customWidth="1"/>
    <col min="7" max="7" width="14.5703125" style="42" customWidth="1"/>
    <col min="8" max="8" width="20.140625" style="56" customWidth="1"/>
    <col min="9" max="9" width="13.28515625" style="54" bestFit="1" customWidth="1"/>
    <col min="10" max="10" width="67.5703125" style="54" customWidth="1"/>
    <col min="11" max="11" width="20.28515625" style="57" customWidth="1"/>
    <col min="12" max="12" width="23.5703125" style="57" customWidth="1"/>
    <col min="13" max="13" width="55.5703125" style="45" customWidth="1"/>
    <col min="14" max="14" width="17.7109375" style="24" customWidth="1"/>
    <col min="15" max="15" width="17.42578125" style="24" customWidth="1"/>
    <col min="16" max="16" width="16.140625" style="44" customWidth="1"/>
    <col min="17" max="17" width="106.140625" style="11" customWidth="1"/>
    <col min="18" max="16384" width="10.85546875" style="11"/>
  </cols>
  <sheetData>
    <row r="1" spans="2:17" ht="15.75" thickBot="1" x14ac:dyDescent="0.3"/>
    <row r="2" spans="2:17" ht="15.75" thickBot="1" x14ac:dyDescent="0.3">
      <c r="B2" s="297" t="s">
        <v>1253</v>
      </c>
      <c r="C2" s="298"/>
      <c r="D2" s="298"/>
      <c r="E2" s="298"/>
      <c r="F2" s="298"/>
      <c r="G2" s="298"/>
      <c r="H2" s="298"/>
      <c r="I2" s="298"/>
      <c r="J2" s="298"/>
      <c r="K2" s="298"/>
      <c r="L2" s="298"/>
      <c r="M2" s="298"/>
      <c r="N2" s="298"/>
      <c r="O2" s="298"/>
      <c r="P2" s="298"/>
      <c r="Q2" s="299"/>
    </row>
    <row r="3" spans="2:17" s="1" customFormat="1" ht="15.75" thickBot="1" x14ac:dyDescent="0.3">
      <c r="B3" s="300" t="s">
        <v>1257</v>
      </c>
      <c r="C3" s="300"/>
      <c r="D3" s="300"/>
      <c r="E3" s="300"/>
      <c r="F3" s="300"/>
      <c r="G3" s="300"/>
      <c r="H3" s="300"/>
      <c r="I3" s="300"/>
      <c r="J3" s="300"/>
      <c r="K3" s="300"/>
      <c r="L3" s="300"/>
      <c r="M3" s="300"/>
      <c r="N3" s="300"/>
      <c r="O3" s="300"/>
      <c r="P3" s="300"/>
      <c r="Q3" s="300"/>
    </row>
    <row r="4" spans="2:17" s="1" customFormat="1" ht="74.25" customHeight="1" thickBot="1" x14ac:dyDescent="0.3">
      <c r="B4" s="223" t="s">
        <v>661</v>
      </c>
      <c r="C4" s="223"/>
      <c r="D4" s="223"/>
      <c r="E4" s="223"/>
      <c r="F4" s="223"/>
      <c r="G4" s="223"/>
      <c r="H4" s="223"/>
      <c r="I4" s="223"/>
      <c r="J4" s="223"/>
      <c r="K4" s="223"/>
      <c r="L4" s="223"/>
      <c r="M4" s="223"/>
      <c r="N4" s="223"/>
      <c r="O4" s="223"/>
      <c r="P4" s="223"/>
      <c r="Q4" s="223"/>
    </row>
    <row r="5" spans="2:17" s="1" customFormat="1" ht="15.75" thickBot="1" x14ac:dyDescent="0.3">
      <c r="B5" s="317" t="s">
        <v>662</v>
      </c>
      <c r="C5" s="317"/>
      <c r="D5" s="317"/>
      <c r="E5" s="317"/>
      <c r="F5" s="317"/>
      <c r="G5" s="317"/>
      <c r="H5" s="317"/>
      <c r="I5" s="317"/>
      <c r="J5" s="317"/>
      <c r="K5" s="317"/>
      <c r="L5" s="317"/>
      <c r="M5" s="317"/>
      <c r="N5" s="317"/>
      <c r="O5" s="317"/>
      <c r="P5" s="317"/>
      <c r="Q5" s="317"/>
    </row>
    <row r="6" spans="2:17" s="1" customFormat="1" ht="15.75" thickBot="1" x14ac:dyDescent="0.3">
      <c r="B6" s="224" t="s">
        <v>663</v>
      </c>
      <c r="C6" s="224"/>
      <c r="D6" s="224"/>
      <c r="E6" s="224"/>
      <c r="F6" s="224"/>
      <c r="G6" s="224"/>
      <c r="H6" s="224"/>
      <c r="I6" s="224"/>
      <c r="J6" s="224"/>
      <c r="K6" s="224"/>
      <c r="L6" s="224"/>
      <c r="M6" s="224"/>
      <c r="N6" s="224"/>
      <c r="O6" s="224"/>
      <c r="P6" s="224"/>
      <c r="Q6" s="224"/>
    </row>
    <row r="7" spans="2:17" s="3" customFormat="1" ht="15.75" thickBot="1" x14ac:dyDescent="0.3">
      <c r="B7" s="318" t="s">
        <v>3</v>
      </c>
      <c r="C7" s="318"/>
      <c r="D7" s="318"/>
      <c r="E7" s="223" t="s">
        <v>504</v>
      </c>
      <c r="F7" s="223" t="s">
        <v>5</v>
      </c>
      <c r="G7" s="223"/>
      <c r="H7" s="226" t="s">
        <v>664</v>
      </c>
      <c r="I7" s="227"/>
      <c r="J7" s="228" t="s">
        <v>7</v>
      </c>
      <c r="K7" s="230" t="s">
        <v>665</v>
      </c>
      <c r="L7" s="230" t="s">
        <v>666</v>
      </c>
      <c r="M7" s="228" t="s">
        <v>10</v>
      </c>
      <c r="N7" s="223" t="s">
        <v>11</v>
      </c>
      <c r="O7" s="223" t="s">
        <v>12</v>
      </c>
      <c r="P7" s="232" t="s">
        <v>667</v>
      </c>
      <c r="Q7" s="223" t="s">
        <v>668</v>
      </c>
    </row>
    <row r="8" spans="2:17" s="3" customFormat="1" ht="30.75" thickBot="1" x14ac:dyDescent="0.3">
      <c r="B8" s="58" t="s">
        <v>15</v>
      </c>
      <c r="C8" s="58" t="s">
        <v>16</v>
      </c>
      <c r="D8" s="58" t="s">
        <v>17</v>
      </c>
      <c r="E8" s="223"/>
      <c r="F8" s="5" t="s">
        <v>669</v>
      </c>
      <c r="G8" s="58" t="s">
        <v>19</v>
      </c>
      <c r="H8" s="49" t="s">
        <v>18</v>
      </c>
      <c r="I8" s="59" t="s">
        <v>21</v>
      </c>
      <c r="J8" s="229"/>
      <c r="K8" s="231"/>
      <c r="L8" s="231"/>
      <c r="M8" s="229"/>
      <c r="N8" s="223"/>
      <c r="O8" s="223"/>
      <c r="P8" s="232"/>
      <c r="Q8" s="223"/>
    </row>
    <row r="9" spans="2:17" ht="30.75" thickBot="1" x14ac:dyDescent="0.3">
      <c r="B9" s="251">
        <v>40</v>
      </c>
      <c r="C9" s="252" t="s">
        <v>670</v>
      </c>
      <c r="D9" s="252" t="s">
        <v>671</v>
      </c>
      <c r="E9" s="252" t="s">
        <v>672</v>
      </c>
      <c r="F9" s="260">
        <v>2000</v>
      </c>
      <c r="G9" s="252" t="s">
        <v>673</v>
      </c>
      <c r="H9" s="304">
        <v>999</v>
      </c>
      <c r="I9" s="262">
        <f>H9/F9</f>
        <v>0.4995</v>
      </c>
      <c r="J9" s="8" t="s">
        <v>674</v>
      </c>
      <c r="K9" s="9">
        <v>44284</v>
      </c>
      <c r="L9" s="9">
        <v>44299</v>
      </c>
      <c r="M9" s="233" t="s">
        <v>675</v>
      </c>
      <c r="N9" s="233" t="s">
        <v>336</v>
      </c>
      <c r="O9" s="233" t="s">
        <v>336</v>
      </c>
      <c r="P9" s="235">
        <v>1</v>
      </c>
      <c r="Q9" s="236" t="s">
        <v>1260</v>
      </c>
    </row>
    <row r="10" spans="2:17" ht="30.75" thickBot="1" x14ac:dyDescent="0.3">
      <c r="B10" s="251"/>
      <c r="C10" s="252"/>
      <c r="D10" s="252"/>
      <c r="E10" s="252"/>
      <c r="F10" s="260"/>
      <c r="G10" s="252"/>
      <c r="H10" s="305"/>
      <c r="I10" s="262"/>
      <c r="J10" s="8" t="s">
        <v>676</v>
      </c>
      <c r="K10" s="9">
        <v>44298</v>
      </c>
      <c r="L10" s="9">
        <v>44323</v>
      </c>
      <c r="M10" s="263"/>
      <c r="N10" s="263"/>
      <c r="O10" s="263"/>
      <c r="P10" s="235"/>
      <c r="Q10" s="236"/>
    </row>
    <row r="11" spans="2:17" ht="15.75" thickBot="1" x14ac:dyDescent="0.3">
      <c r="B11" s="251"/>
      <c r="C11" s="252"/>
      <c r="D11" s="252"/>
      <c r="E11" s="252"/>
      <c r="F11" s="260"/>
      <c r="G11" s="252"/>
      <c r="H11" s="305"/>
      <c r="I11" s="262"/>
      <c r="J11" s="8" t="s">
        <v>677</v>
      </c>
      <c r="K11" s="9">
        <v>44298</v>
      </c>
      <c r="L11" s="9">
        <v>44323</v>
      </c>
      <c r="M11" s="234"/>
      <c r="N11" s="234"/>
      <c r="O11" s="234"/>
      <c r="P11" s="235"/>
      <c r="Q11" s="236"/>
    </row>
    <row r="12" spans="2:17" ht="15.75" thickBot="1" x14ac:dyDescent="0.3">
      <c r="B12" s="251"/>
      <c r="C12" s="252"/>
      <c r="D12" s="252"/>
      <c r="E12" s="252"/>
      <c r="F12" s="260"/>
      <c r="G12" s="252"/>
      <c r="H12" s="305"/>
      <c r="I12" s="262"/>
      <c r="J12" s="8" t="s">
        <v>678</v>
      </c>
      <c r="K12" s="9">
        <v>44378</v>
      </c>
      <c r="L12" s="9">
        <v>44498</v>
      </c>
      <c r="M12" s="233" t="s">
        <v>679</v>
      </c>
      <c r="N12" s="233" t="s">
        <v>296</v>
      </c>
      <c r="O12" s="233" t="s">
        <v>296</v>
      </c>
      <c r="P12" s="235"/>
      <c r="Q12" s="236"/>
    </row>
    <row r="13" spans="2:17" ht="30.75" thickBot="1" x14ac:dyDescent="0.3">
      <c r="B13" s="251"/>
      <c r="C13" s="252"/>
      <c r="D13" s="252"/>
      <c r="E13" s="252"/>
      <c r="F13" s="260"/>
      <c r="G13" s="252"/>
      <c r="H13" s="305"/>
      <c r="I13" s="262"/>
      <c r="J13" s="8" t="s">
        <v>680</v>
      </c>
      <c r="K13" s="9">
        <v>44452</v>
      </c>
      <c r="L13" s="9">
        <v>44540</v>
      </c>
      <c r="M13" s="234"/>
      <c r="N13" s="234"/>
      <c r="O13" s="234"/>
      <c r="P13" s="235"/>
      <c r="Q13" s="246"/>
    </row>
    <row r="14" spans="2:17" ht="15.75" thickBot="1" x14ac:dyDescent="0.3">
      <c r="B14" s="251"/>
      <c r="C14" s="252"/>
      <c r="D14" s="252"/>
      <c r="E14" s="252"/>
      <c r="F14" s="260"/>
      <c r="G14" s="252"/>
      <c r="H14" s="305"/>
      <c r="I14" s="262"/>
      <c r="J14" s="8" t="s">
        <v>681</v>
      </c>
      <c r="K14" s="9">
        <v>44452</v>
      </c>
      <c r="L14" s="9">
        <v>44540</v>
      </c>
      <c r="M14" s="233" t="s">
        <v>682</v>
      </c>
      <c r="N14" s="233" t="s">
        <v>162</v>
      </c>
      <c r="O14" s="233" t="s">
        <v>162</v>
      </c>
      <c r="P14" s="235"/>
      <c r="Q14" s="246"/>
    </row>
    <row r="15" spans="2:17" ht="15.75" thickBot="1" x14ac:dyDescent="0.3">
      <c r="B15" s="251"/>
      <c r="C15" s="252"/>
      <c r="D15" s="252"/>
      <c r="E15" s="252"/>
      <c r="F15" s="260"/>
      <c r="G15" s="252"/>
      <c r="H15" s="306"/>
      <c r="I15" s="262"/>
      <c r="J15" s="8" t="s">
        <v>683</v>
      </c>
      <c r="K15" s="9">
        <v>44543</v>
      </c>
      <c r="L15" s="9">
        <v>44540</v>
      </c>
      <c r="M15" s="234"/>
      <c r="N15" s="234"/>
      <c r="O15" s="234"/>
      <c r="P15" s="235"/>
      <c r="Q15" s="246"/>
    </row>
    <row r="16" spans="2:17" s="1" customFormat="1" ht="15.75" thickBot="1" x14ac:dyDescent="0.3">
      <c r="B16" s="224" t="s">
        <v>684</v>
      </c>
      <c r="C16" s="224"/>
      <c r="D16" s="224"/>
      <c r="E16" s="224"/>
      <c r="F16" s="224"/>
      <c r="G16" s="224"/>
      <c r="H16" s="224"/>
      <c r="I16" s="224"/>
      <c r="J16" s="224"/>
      <c r="K16" s="224"/>
      <c r="L16" s="224"/>
      <c r="M16" s="224"/>
      <c r="N16" s="224"/>
      <c r="O16" s="224"/>
      <c r="P16" s="224"/>
      <c r="Q16" s="224"/>
    </row>
    <row r="17" spans="2:17" ht="30.75" thickBot="1" x14ac:dyDescent="0.3">
      <c r="B17" s="246">
        <v>41</v>
      </c>
      <c r="C17" s="236" t="s">
        <v>685</v>
      </c>
      <c r="D17" s="236" t="s">
        <v>686</v>
      </c>
      <c r="E17" s="236" t="s">
        <v>687</v>
      </c>
      <c r="F17" s="307">
        <v>440903</v>
      </c>
      <c r="G17" s="236" t="s">
        <v>688</v>
      </c>
      <c r="H17" s="304">
        <v>91272</v>
      </c>
      <c r="I17" s="235">
        <f>H17/F17</f>
        <v>0.20701151954057923</v>
      </c>
      <c r="J17" s="18" t="s">
        <v>689</v>
      </c>
      <c r="K17" s="17">
        <v>44225</v>
      </c>
      <c r="L17" s="17">
        <v>44403</v>
      </c>
      <c r="M17" s="12" t="s">
        <v>690</v>
      </c>
      <c r="N17" s="12" t="s">
        <v>691</v>
      </c>
      <c r="O17" s="12" t="s">
        <v>691</v>
      </c>
      <c r="P17" s="319">
        <v>0.95</v>
      </c>
      <c r="Q17" s="236" t="s">
        <v>1260</v>
      </c>
    </row>
    <row r="18" spans="2:17" ht="30.75" thickBot="1" x14ac:dyDescent="0.3">
      <c r="B18" s="246"/>
      <c r="C18" s="236"/>
      <c r="D18" s="236"/>
      <c r="E18" s="236"/>
      <c r="F18" s="307"/>
      <c r="G18" s="236"/>
      <c r="H18" s="305"/>
      <c r="I18" s="235"/>
      <c r="J18" s="18" t="s">
        <v>692</v>
      </c>
      <c r="K18" s="17">
        <v>44225</v>
      </c>
      <c r="L18" s="17">
        <v>44414</v>
      </c>
      <c r="M18" s="12" t="s">
        <v>693</v>
      </c>
      <c r="N18" s="12" t="s">
        <v>694</v>
      </c>
      <c r="O18" s="12" t="s">
        <v>694</v>
      </c>
      <c r="P18" s="319"/>
      <c r="Q18" s="236"/>
    </row>
    <row r="19" spans="2:17" ht="30.75" thickBot="1" x14ac:dyDescent="0.3">
      <c r="B19" s="246"/>
      <c r="C19" s="236"/>
      <c r="D19" s="236"/>
      <c r="E19" s="236"/>
      <c r="F19" s="307"/>
      <c r="G19" s="236"/>
      <c r="H19" s="305"/>
      <c r="I19" s="235"/>
      <c r="J19" s="18" t="s">
        <v>695</v>
      </c>
      <c r="K19" s="17">
        <v>44225</v>
      </c>
      <c r="L19" s="17">
        <v>44414</v>
      </c>
      <c r="M19" s="12" t="s">
        <v>696</v>
      </c>
      <c r="N19" s="12" t="s">
        <v>45</v>
      </c>
      <c r="O19" s="12" t="s">
        <v>45</v>
      </c>
      <c r="P19" s="319"/>
      <c r="Q19" s="236"/>
    </row>
    <row r="20" spans="2:17" ht="30.75" thickBot="1" x14ac:dyDescent="0.3">
      <c r="B20" s="246"/>
      <c r="C20" s="236"/>
      <c r="D20" s="236"/>
      <c r="E20" s="236"/>
      <c r="F20" s="307"/>
      <c r="G20" s="236"/>
      <c r="H20" s="305"/>
      <c r="I20" s="235"/>
      <c r="J20" s="28" t="s">
        <v>697</v>
      </c>
      <c r="K20" s="17">
        <v>44225</v>
      </c>
      <c r="L20" s="17">
        <v>44515</v>
      </c>
      <c r="M20" s="12" t="s">
        <v>698</v>
      </c>
      <c r="N20" s="12" t="s">
        <v>181</v>
      </c>
      <c r="O20" s="12" t="s">
        <v>181</v>
      </c>
      <c r="P20" s="319"/>
      <c r="Q20" s="236"/>
    </row>
    <row r="21" spans="2:17" ht="30.75" thickBot="1" x14ac:dyDescent="0.3">
      <c r="B21" s="246"/>
      <c r="C21" s="236"/>
      <c r="D21" s="236"/>
      <c r="E21" s="236"/>
      <c r="F21" s="307"/>
      <c r="G21" s="236"/>
      <c r="H21" s="305"/>
      <c r="I21" s="235"/>
      <c r="J21" s="18" t="s">
        <v>699</v>
      </c>
      <c r="K21" s="17">
        <v>44225</v>
      </c>
      <c r="L21" s="17">
        <v>44530</v>
      </c>
      <c r="M21" s="12" t="s">
        <v>700</v>
      </c>
      <c r="N21" s="12" t="s">
        <v>701</v>
      </c>
      <c r="O21" s="12" t="s">
        <v>701</v>
      </c>
      <c r="P21" s="319"/>
      <c r="Q21" s="236"/>
    </row>
    <row r="22" spans="2:17" ht="30.75" thickBot="1" x14ac:dyDescent="0.3">
      <c r="B22" s="246"/>
      <c r="C22" s="236"/>
      <c r="D22" s="236"/>
      <c r="E22" s="236"/>
      <c r="F22" s="307"/>
      <c r="G22" s="236"/>
      <c r="H22" s="306"/>
      <c r="I22" s="235"/>
      <c r="J22" s="18" t="s">
        <v>702</v>
      </c>
      <c r="K22" s="17">
        <v>44242</v>
      </c>
      <c r="L22" s="17">
        <v>44530</v>
      </c>
      <c r="M22" s="12" t="s">
        <v>703</v>
      </c>
      <c r="N22" s="12" t="s">
        <v>704</v>
      </c>
      <c r="O22" s="12" t="s">
        <v>704</v>
      </c>
      <c r="P22" s="319"/>
      <c r="Q22" s="236"/>
    </row>
    <row r="23" spans="2:17" s="20" customFormat="1" ht="15.75" thickBot="1" x14ac:dyDescent="0.3">
      <c r="B23" s="317" t="s">
        <v>705</v>
      </c>
      <c r="C23" s="317"/>
      <c r="D23" s="317"/>
      <c r="E23" s="317"/>
      <c r="F23" s="317"/>
      <c r="G23" s="317"/>
      <c r="H23" s="317"/>
      <c r="I23" s="317"/>
      <c r="J23" s="317"/>
      <c r="K23" s="317"/>
      <c r="L23" s="317"/>
      <c r="M23" s="317"/>
      <c r="N23" s="317"/>
      <c r="O23" s="317"/>
      <c r="P23" s="317"/>
      <c r="Q23" s="317"/>
    </row>
    <row r="24" spans="2:17" s="1" customFormat="1" ht="15.75" thickBot="1" x14ac:dyDescent="0.3">
      <c r="B24" s="224" t="s">
        <v>706</v>
      </c>
      <c r="C24" s="224"/>
      <c r="D24" s="224"/>
      <c r="E24" s="224"/>
      <c r="F24" s="224"/>
      <c r="G24" s="224"/>
      <c r="H24" s="224"/>
      <c r="I24" s="224"/>
      <c r="J24" s="224"/>
      <c r="K24" s="224"/>
      <c r="L24" s="224"/>
      <c r="M24" s="224"/>
      <c r="N24" s="224"/>
      <c r="O24" s="224"/>
      <c r="P24" s="224"/>
      <c r="Q24" s="224"/>
    </row>
    <row r="25" spans="2:17" ht="30.75" thickBot="1" x14ac:dyDescent="0.3">
      <c r="B25" s="246">
        <v>42</v>
      </c>
      <c r="C25" s="236" t="s">
        <v>707</v>
      </c>
      <c r="D25" s="236" t="s">
        <v>708</v>
      </c>
      <c r="E25" s="236" t="s">
        <v>687</v>
      </c>
      <c r="F25" s="307">
        <v>207000</v>
      </c>
      <c r="G25" s="236" t="s">
        <v>688</v>
      </c>
      <c r="H25" s="301">
        <v>22672</v>
      </c>
      <c r="I25" s="235">
        <f>H25/F25</f>
        <v>0.10952657004830918</v>
      </c>
      <c r="J25" s="18" t="s">
        <v>709</v>
      </c>
      <c r="K25" s="17">
        <v>44211</v>
      </c>
      <c r="L25" s="17">
        <v>44414</v>
      </c>
      <c r="M25" s="233" t="s">
        <v>710</v>
      </c>
      <c r="N25" s="233" t="s">
        <v>711</v>
      </c>
      <c r="O25" s="264" t="s">
        <v>712</v>
      </c>
      <c r="P25" s="235">
        <v>1</v>
      </c>
      <c r="Q25" s="236" t="s">
        <v>1260</v>
      </c>
    </row>
    <row r="26" spans="2:17" ht="30.75" thickBot="1" x14ac:dyDescent="0.3">
      <c r="B26" s="246"/>
      <c r="C26" s="236"/>
      <c r="D26" s="236"/>
      <c r="E26" s="236"/>
      <c r="F26" s="307"/>
      <c r="G26" s="236"/>
      <c r="H26" s="302"/>
      <c r="I26" s="235"/>
      <c r="J26" s="18" t="s">
        <v>713</v>
      </c>
      <c r="K26" s="17">
        <v>44211</v>
      </c>
      <c r="L26" s="17">
        <v>44414</v>
      </c>
      <c r="M26" s="234"/>
      <c r="N26" s="234"/>
      <c r="O26" s="266"/>
      <c r="P26" s="235"/>
      <c r="Q26" s="236"/>
    </row>
    <row r="27" spans="2:17" ht="45.75" thickBot="1" x14ac:dyDescent="0.3">
      <c r="B27" s="246"/>
      <c r="C27" s="236"/>
      <c r="D27" s="236"/>
      <c r="E27" s="236"/>
      <c r="F27" s="307"/>
      <c r="G27" s="236"/>
      <c r="H27" s="302"/>
      <c r="I27" s="235"/>
      <c r="J27" s="18" t="s">
        <v>714</v>
      </c>
      <c r="K27" s="17">
        <v>44211</v>
      </c>
      <c r="L27" s="17">
        <v>44515</v>
      </c>
      <c r="M27" s="12" t="s">
        <v>715</v>
      </c>
      <c r="N27" s="12" t="s">
        <v>716</v>
      </c>
      <c r="O27" s="13" t="s">
        <v>717</v>
      </c>
      <c r="P27" s="235"/>
      <c r="Q27" s="236"/>
    </row>
    <row r="28" spans="2:17" ht="30.75" thickBot="1" x14ac:dyDescent="0.3">
      <c r="B28" s="246"/>
      <c r="C28" s="236"/>
      <c r="D28" s="236"/>
      <c r="E28" s="236"/>
      <c r="F28" s="307"/>
      <c r="G28" s="236"/>
      <c r="H28" s="303"/>
      <c r="I28" s="235"/>
      <c r="J28" s="18" t="s">
        <v>718</v>
      </c>
      <c r="K28" s="17">
        <v>44228</v>
      </c>
      <c r="L28" s="17">
        <v>44515</v>
      </c>
      <c r="M28" s="12" t="s">
        <v>709</v>
      </c>
      <c r="N28" s="12" t="s">
        <v>181</v>
      </c>
      <c r="O28" s="13" t="s">
        <v>45</v>
      </c>
      <c r="P28" s="235"/>
      <c r="Q28" s="236"/>
    </row>
    <row r="29" spans="2:17" x14ac:dyDescent="0.25">
      <c r="F29" s="43"/>
      <c r="G29" s="43"/>
      <c r="H29" s="43"/>
      <c r="M29" s="60"/>
      <c r="N29" s="61"/>
      <c r="O29" s="61"/>
      <c r="P29" s="62"/>
      <c r="Q29" s="51"/>
    </row>
  </sheetData>
  <mergeCells count="62">
    <mergeCell ref="Q25:Q28"/>
    <mergeCell ref="Q17:Q22"/>
    <mergeCell ref="B23:Q23"/>
    <mergeCell ref="B24:Q24"/>
    <mergeCell ref="B25:B28"/>
    <mergeCell ref="C25:C28"/>
    <mergeCell ref="D25:D28"/>
    <mergeCell ref="E25:E28"/>
    <mergeCell ref="F25:F28"/>
    <mergeCell ref="G25:G28"/>
    <mergeCell ref="H25:H28"/>
    <mergeCell ref="I25:I28"/>
    <mergeCell ref="M25:M26"/>
    <mergeCell ref="N25:N26"/>
    <mergeCell ref="O25:O26"/>
    <mergeCell ref="P25:P28"/>
    <mergeCell ref="B16:Q16"/>
    <mergeCell ref="B17:B22"/>
    <mergeCell ref="C17:C22"/>
    <mergeCell ref="D17:D22"/>
    <mergeCell ref="E17:E22"/>
    <mergeCell ref="F17:F22"/>
    <mergeCell ref="G17:G22"/>
    <mergeCell ref="H17:H22"/>
    <mergeCell ref="I17:I22"/>
    <mergeCell ref="P17:P22"/>
    <mergeCell ref="Q9:Q15"/>
    <mergeCell ref="M12:M13"/>
    <mergeCell ref="N12:N13"/>
    <mergeCell ref="O12:O13"/>
    <mergeCell ref="M14:M15"/>
    <mergeCell ref="N14:N15"/>
    <mergeCell ref="O14:O15"/>
    <mergeCell ref="P9:P15"/>
    <mergeCell ref="B9:B15"/>
    <mergeCell ref="C9:C15"/>
    <mergeCell ref="D9:D15"/>
    <mergeCell ref="E9:E15"/>
    <mergeCell ref="F9:F15"/>
    <mergeCell ref="G9:G15"/>
    <mergeCell ref="L7:L8"/>
    <mergeCell ref="M7:M8"/>
    <mergeCell ref="N7:N8"/>
    <mergeCell ref="O7:O8"/>
    <mergeCell ref="H9:H15"/>
    <mergeCell ref="I9:I15"/>
    <mergeCell ref="M9:M11"/>
    <mergeCell ref="N9:N11"/>
    <mergeCell ref="O9:O11"/>
    <mergeCell ref="B2:Q2"/>
    <mergeCell ref="P7:P8"/>
    <mergeCell ref="Q7:Q8"/>
    <mergeCell ref="B3:Q3"/>
    <mergeCell ref="B4:Q4"/>
    <mergeCell ref="B5:Q5"/>
    <mergeCell ref="B6:Q6"/>
    <mergeCell ref="B7:D7"/>
    <mergeCell ref="E7:E8"/>
    <mergeCell ref="F7:G7"/>
    <mergeCell ref="H7:I7"/>
    <mergeCell ref="J7:J8"/>
    <mergeCell ref="K7:K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DF23B-0A3F-4DEE-B1AD-7A8F1F381F46}">
  <sheetPr>
    <tabColor theme="9" tint="0.39997558519241921"/>
  </sheetPr>
  <dimension ref="B1:Q50"/>
  <sheetViews>
    <sheetView tabSelected="1" topLeftCell="J5" workbookViewId="0">
      <selection activeCell="Q46" sqref="Q46:Q49"/>
    </sheetView>
  </sheetViews>
  <sheetFormatPr baseColWidth="10" defaultColWidth="10.85546875" defaultRowHeight="15" x14ac:dyDescent="0.25"/>
  <cols>
    <col min="1" max="1" width="3.7109375" style="11" customWidth="1"/>
    <col min="2" max="2" width="5.42578125" style="11" customWidth="1"/>
    <col min="3" max="3" width="27.85546875" style="11" customWidth="1"/>
    <col min="4" max="4" width="36.5703125" style="11" customWidth="1"/>
    <col min="5" max="5" width="29.140625" style="42" customWidth="1"/>
    <col min="6" max="6" width="19.85546875" style="47" customWidth="1"/>
    <col min="7" max="7" width="15.28515625" style="42" customWidth="1"/>
    <col min="8" max="8" width="18.5703125" style="42" customWidth="1"/>
    <col min="9" max="9" width="14" style="44" customWidth="1"/>
    <col min="10" max="10" width="54.7109375" style="44" customWidth="1"/>
    <col min="11" max="11" width="21" style="26" customWidth="1"/>
    <col min="12" max="12" width="24.140625" style="26" customWidth="1"/>
    <col min="13" max="13" width="52.42578125" style="11" customWidth="1"/>
    <col min="14" max="14" width="16.28515625" style="24" customWidth="1"/>
    <col min="15" max="15" width="17.5703125" style="24" customWidth="1"/>
    <col min="16" max="16" width="15.140625" style="24" customWidth="1"/>
    <col min="17" max="17" width="117.7109375" style="11" customWidth="1"/>
    <col min="18" max="16384" width="10.85546875" style="11"/>
  </cols>
  <sheetData>
    <row r="1" spans="2:17" ht="15.75" thickBot="1" x14ac:dyDescent="0.3"/>
    <row r="2" spans="2:17" ht="15.75" thickBot="1" x14ac:dyDescent="0.3">
      <c r="B2" s="297" t="s">
        <v>1253</v>
      </c>
      <c r="C2" s="298"/>
      <c r="D2" s="298"/>
      <c r="E2" s="298"/>
      <c r="F2" s="298"/>
      <c r="G2" s="298"/>
      <c r="H2" s="298"/>
      <c r="I2" s="298"/>
      <c r="J2" s="298"/>
      <c r="K2" s="298"/>
      <c r="L2" s="298"/>
      <c r="M2" s="298"/>
      <c r="N2" s="298"/>
      <c r="O2" s="298"/>
      <c r="P2" s="298"/>
      <c r="Q2" s="299"/>
    </row>
    <row r="3" spans="2:17" s="1" customFormat="1" ht="22.5" customHeight="1" thickBot="1" x14ac:dyDescent="0.3">
      <c r="B3" s="300" t="s">
        <v>1258</v>
      </c>
      <c r="C3" s="300"/>
      <c r="D3" s="300"/>
      <c r="E3" s="300"/>
      <c r="F3" s="300"/>
      <c r="G3" s="300"/>
      <c r="H3" s="300"/>
      <c r="I3" s="300"/>
      <c r="J3" s="300"/>
      <c r="K3" s="300"/>
      <c r="L3" s="300"/>
      <c r="M3" s="300"/>
      <c r="N3" s="300"/>
      <c r="O3" s="300"/>
      <c r="P3" s="300"/>
      <c r="Q3" s="300"/>
    </row>
    <row r="4" spans="2:17" s="1" customFormat="1" ht="105" customHeight="1" thickBot="1" x14ac:dyDescent="0.3">
      <c r="B4" s="223" t="s">
        <v>719</v>
      </c>
      <c r="C4" s="223"/>
      <c r="D4" s="223"/>
      <c r="E4" s="223"/>
      <c r="F4" s="223"/>
      <c r="G4" s="223"/>
      <c r="H4" s="223"/>
      <c r="I4" s="223"/>
      <c r="J4" s="223"/>
      <c r="K4" s="223"/>
      <c r="L4" s="223"/>
      <c r="M4" s="223"/>
      <c r="N4" s="223"/>
      <c r="O4" s="223"/>
      <c r="P4" s="223"/>
      <c r="Q4" s="223"/>
    </row>
    <row r="5" spans="2:17" s="1" customFormat="1" ht="21.75" customHeight="1" thickBot="1" x14ac:dyDescent="0.3">
      <c r="B5" s="224" t="s">
        <v>720</v>
      </c>
      <c r="C5" s="224"/>
      <c r="D5" s="224"/>
      <c r="E5" s="224"/>
      <c r="F5" s="224"/>
      <c r="G5" s="224"/>
      <c r="H5" s="224"/>
      <c r="I5" s="224"/>
      <c r="J5" s="224"/>
      <c r="K5" s="224"/>
      <c r="L5" s="224"/>
      <c r="M5" s="224"/>
      <c r="N5" s="224"/>
      <c r="O5" s="224"/>
      <c r="P5" s="224"/>
      <c r="Q5" s="224"/>
    </row>
    <row r="6" spans="2:17" s="20" customFormat="1" ht="21.75" customHeight="1" thickBot="1" x14ac:dyDescent="0.3">
      <c r="B6" s="224" t="s">
        <v>721</v>
      </c>
      <c r="C6" s="224"/>
      <c r="D6" s="224"/>
      <c r="E6" s="224"/>
      <c r="F6" s="224"/>
      <c r="G6" s="224"/>
      <c r="H6" s="224"/>
      <c r="I6" s="224"/>
      <c r="J6" s="224"/>
      <c r="K6" s="224"/>
      <c r="L6" s="224"/>
      <c r="M6" s="224"/>
      <c r="N6" s="224"/>
      <c r="O6" s="224"/>
      <c r="P6" s="224"/>
      <c r="Q6" s="224"/>
    </row>
    <row r="7" spans="2:17" s="3" customFormat="1" ht="39" customHeight="1" thickBot="1" x14ac:dyDescent="0.3">
      <c r="B7" s="318" t="s">
        <v>3</v>
      </c>
      <c r="C7" s="318"/>
      <c r="D7" s="318"/>
      <c r="E7" s="223" t="s">
        <v>504</v>
      </c>
      <c r="F7" s="223" t="s">
        <v>5</v>
      </c>
      <c r="G7" s="223"/>
      <c r="H7" s="322" t="s">
        <v>6</v>
      </c>
      <c r="I7" s="323"/>
      <c r="J7" s="324" t="s">
        <v>7</v>
      </c>
      <c r="K7" s="320" t="s">
        <v>327</v>
      </c>
      <c r="L7" s="320" t="s">
        <v>328</v>
      </c>
      <c r="M7" s="223" t="s">
        <v>10</v>
      </c>
      <c r="N7" s="223" t="s">
        <v>11</v>
      </c>
      <c r="O7" s="223" t="s">
        <v>12</v>
      </c>
      <c r="P7" s="232" t="s">
        <v>329</v>
      </c>
      <c r="Q7" s="318" t="s">
        <v>668</v>
      </c>
    </row>
    <row r="8" spans="2:17" s="3" customFormat="1" ht="45" customHeight="1" thickBot="1" x14ac:dyDescent="0.3">
      <c r="B8" s="58" t="s">
        <v>15</v>
      </c>
      <c r="C8" s="58" t="s">
        <v>16</v>
      </c>
      <c r="D8" s="58" t="s">
        <v>17</v>
      </c>
      <c r="E8" s="223"/>
      <c r="F8" s="5" t="s">
        <v>722</v>
      </c>
      <c r="G8" s="4" t="s">
        <v>19</v>
      </c>
      <c r="H8" s="5" t="s">
        <v>723</v>
      </c>
      <c r="I8" s="4" t="s">
        <v>21</v>
      </c>
      <c r="J8" s="325"/>
      <c r="K8" s="321"/>
      <c r="L8" s="321"/>
      <c r="M8" s="223"/>
      <c r="N8" s="223"/>
      <c r="O8" s="223"/>
      <c r="P8" s="232"/>
      <c r="Q8" s="318"/>
    </row>
    <row r="9" spans="2:17" s="51" customFormat="1" ht="81.75" customHeight="1" thickBot="1" x14ac:dyDescent="0.3">
      <c r="B9" s="246">
        <v>43</v>
      </c>
      <c r="C9" s="236" t="s">
        <v>724</v>
      </c>
      <c r="D9" s="236" t="s">
        <v>725</v>
      </c>
      <c r="E9" s="236" t="s">
        <v>333</v>
      </c>
      <c r="F9" s="291">
        <v>0</v>
      </c>
      <c r="G9" s="236"/>
      <c r="H9" s="301">
        <v>0</v>
      </c>
      <c r="I9" s="308">
        <v>0</v>
      </c>
      <c r="J9" s="18" t="s">
        <v>726</v>
      </c>
      <c r="K9" s="10">
        <v>44218</v>
      </c>
      <c r="L9" s="10">
        <v>44547</v>
      </c>
      <c r="M9" s="12" t="s">
        <v>727</v>
      </c>
      <c r="N9" s="12" t="s">
        <v>45</v>
      </c>
      <c r="O9" s="12" t="s">
        <v>45</v>
      </c>
      <c r="P9" s="235">
        <v>1</v>
      </c>
      <c r="Q9" s="236" t="s">
        <v>1260</v>
      </c>
    </row>
    <row r="10" spans="2:17" s="51" customFormat="1" ht="67.5" customHeight="1" thickBot="1" x14ac:dyDescent="0.3">
      <c r="B10" s="246"/>
      <c r="C10" s="236"/>
      <c r="D10" s="236"/>
      <c r="E10" s="236"/>
      <c r="F10" s="291"/>
      <c r="G10" s="236"/>
      <c r="H10" s="302"/>
      <c r="I10" s="308"/>
      <c r="J10" s="18" t="s">
        <v>728</v>
      </c>
      <c r="K10" s="10">
        <v>44218</v>
      </c>
      <c r="L10" s="10">
        <v>44547</v>
      </c>
      <c r="M10" s="12" t="s">
        <v>729</v>
      </c>
      <c r="N10" s="12" t="s">
        <v>45</v>
      </c>
      <c r="O10" s="12" t="s">
        <v>45</v>
      </c>
      <c r="P10" s="235"/>
      <c r="Q10" s="246"/>
    </row>
    <row r="11" spans="2:17" s="51" customFormat="1" ht="57.75" customHeight="1" thickBot="1" x14ac:dyDescent="0.3">
      <c r="B11" s="246"/>
      <c r="C11" s="236"/>
      <c r="D11" s="236"/>
      <c r="E11" s="12" t="s">
        <v>337</v>
      </c>
      <c r="F11" s="291"/>
      <c r="G11" s="236"/>
      <c r="H11" s="303"/>
      <c r="I11" s="308"/>
      <c r="J11" s="18" t="s">
        <v>730</v>
      </c>
      <c r="K11" s="10">
        <v>44239</v>
      </c>
      <c r="L11" s="10">
        <v>44547</v>
      </c>
      <c r="M11" s="12" t="s">
        <v>731</v>
      </c>
      <c r="N11" s="12" t="s">
        <v>45</v>
      </c>
      <c r="O11" s="12" t="s">
        <v>45</v>
      </c>
      <c r="P11" s="235"/>
      <c r="Q11" s="246"/>
    </row>
    <row r="12" spans="2:17" ht="81" customHeight="1" thickBot="1" x14ac:dyDescent="0.3">
      <c r="B12" s="246">
        <v>44</v>
      </c>
      <c r="C12" s="236" t="s">
        <v>732</v>
      </c>
      <c r="D12" s="236" t="s">
        <v>733</v>
      </c>
      <c r="E12" s="236" t="s">
        <v>333</v>
      </c>
      <c r="F12" s="291">
        <v>0</v>
      </c>
      <c r="G12" s="236"/>
      <c r="H12" s="301">
        <v>0</v>
      </c>
      <c r="I12" s="308">
        <v>0</v>
      </c>
      <c r="J12" s="18" t="s">
        <v>734</v>
      </c>
      <c r="K12" s="10">
        <v>44218</v>
      </c>
      <c r="L12" s="10">
        <v>44547</v>
      </c>
      <c r="M12" s="12" t="s">
        <v>735</v>
      </c>
      <c r="N12" s="12" t="s">
        <v>281</v>
      </c>
      <c r="O12" s="12" t="s">
        <v>281</v>
      </c>
      <c r="P12" s="280">
        <v>1</v>
      </c>
      <c r="Q12" s="236" t="s">
        <v>1260</v>
      </c>
    </row>
    <row r="13" spans="2:17" ht="84" customHeight="1" thickBot="1" x14ac:dyDescent="0.3">
      <c r="B13" s="246"/>
      <c r="C13" s="236"/>
      <c r="D13" s="236"/>
      <c r="E13" s="236"/>
      <c r="F13" s="291"/>
      <c r="G13" s="236"/>
      <c r="H13" s="302"/>
      <c r="I13" s="308"/>
      <c r="J13" s="18" t="s">
        <v>736</v>
      </c>
      <c r="K13" s="10">
        <v>44218</v>
      </c>
      <c r="L13" s="10">
        <v>44547</v>
      </c>
      <c r="M13" s="12" t="s">
        <v>737</v>
      </c>
      <c r="N13" s="12" t="s">
        <v>409</v>
      </c>
      <c r="O13" s="12" t="s">
        <v>296</v>
      </c>
      <c r="P13" s="281"/>
      <c r="Q13" s="246"/>
    </row>
    <row r="14" spans="2:17" ht="90.75" customHeight="1" thickBot="1" x14ac:dyDescent="0.3">
      <c r="B14" s="246"/>
      <c r="C14" s="236"/>
      <c r="D14" s="236"/>
      <c r="E14" s="12" t="s">
        <v>337</v>
      </c>
      <c r="F14" s="291"/>
      <c r="G14" s="236"/>
      <c r="H14" s="303"/>
      <c r="I14" s="308"/>
      <c r="J14" s="18" t="s">
        <v>738</v>
      </c>
      <c r="K14" s="10">
        <v>44218</v>
      </c>
      <c r="L14" s="10">
        <v>44547</v>
      </c>
      <c r="M14" s="12" t="s">
        <v>739</v>
      </c>
      <c r="N14" s="12" t="s">
        <v>740</v>
      </c>
      <c r="O14" s="12" t="s">
        <v>704</v>
      </c>
      <c r="P14" s="282"/>
      <c r="Q14" s="246"/>
    </row>
    <row r="15" spans="2:17" ht="39" customHeight="1" thickBot="1" x14ac:dyDescent="0.3">
      <c r="B15" s="246">
        <v>45</v>
      </c>
      <c r="C15" s="236" t="s">
        <v>741</v>
      </c>
      <c r="D15" s="236" t="s">
        <v>742</v>
      </c>
      <c r="E15" s="236" t="s">
        <v>743</v>
      </c>
      <c r="F15" s="291">
        <v>0</v>
      </c>
      <c r="G15" s="236"/>
      <c r="H15" s="301">
        <v>0</v>
      </c>
      <c r="I15" s="235">
        <v>0</v>
      </c>
      <c r="J15" s="18" t="s">
        <v>744</v>
      </c>
      <c r="K15" s="17">
        <v>44221</v>
      </c>
      <c r="L15" s="17">
        <v>44260</v>
      </c>
      <c r="M15" s="12" t="s">
        <v>745</v>
      </c>
      <c r="N15" s="13" t="s">
        <v>45</v>
      </c>
      <c r="O15" s="13" t="s">
        <v>45</v>
      </c>
      <c r="P15" s="316">
        <v>1</v>
      </c>
      <c r="Q15" s="236" t="s">
        <v>1260</v>
      </c>
    </row>
    <row r="16" spans="2:17" ht="51" customHeight="1" thickBot="1" x14ac:dyDescent="0.3">
      <c r="B16" s="246"/>
      <c r="C16" s="236"/>
      <c r="D16" s="236"/>
      <c r="E16" s="236"/>
      <c r="F16" s="291"/>
      <c r="G16" s="236"/>
      <c r="H16" s="302"/>
      <c r="I16" s="235"/>
      <c r="J16" s="18" t="s">
        <v>746</v>
      </c>
      <c r="K16" s="17">
        <v>44291</v>
      </c>
      <c r="L16" s="17">
        <v>44330</v>
      </c>
      <c r="M16" s="233" t="s">
        <v>747</v>
      </c>
      <c r="N16" s="264" t="s">
        <v>45</v>
      </c>
      <c r="O16" s="264" t="s">
        <v>45</v>
      </c>
      <c r="P16" s="246"/>
      <c r="Q16" s="236"/>
    </row>
    <row r="17" spans="2:17" ht="41.25" customHeight="1" thickBot="1" x14ac:dyDescent="0.3">
      <c r="B17" s="246"/>
      <c r="C17" s="236"/>
      <c r="D17" s="236"/>
      <c r="E17" s="236"/>
      <c r="F17" s="291"/>
      <c r="G17" s="236"/>
      <c r="H17" s="302"/>
      <c r="I17" s="235"/>
      <c r="J17" s="18" t="s">
        <v>748</v>
      </c>
      <c r="K17" s="17">
        <v>44459</v>
      </c>
      <c r="L17" s="17">
        <v>44447</v>
      </c>
      <c r="M17" s="234"/>
      <c r="N17" s="266"/>
      <c r="O17" s="266"/>
      <c r="P17" s="246"/>
      <c r="Q17" s="236"/>
    </row>
    <row r="18" spans="2:17" ht="42" customHeight="1" thickBot="1" x14ac:dyDescent="0.3">
      <c r="B18" s="246"/>
      <c r="C18" s="236"/>
      <c r="D18" s="236"/>
      <c r="E18" s="236"/>
      <c r="F18" s="291"/>
      <c r="G18" s="236"/>
      <c r="H18" s="302"/>
      <c r="I18" s="235"/>
      <c r="J18" s="18" t="s">
        <v>749</v>
      </c>
      <c r="K18" s="17">
        <v>44378</v>
      </c>
      <c r="L18" s="17">
        <v>44519</v>
      </c>
      <c r="M18" s="12" t="s">
        <v>750</v>
      </c>
      <c r="N18" s="13" t="s">
        <v>45</v>
      </c>
      <c r="O18" s="13" t="s">
        <v>45</v>
      </c>
      <c r="P18" s="246"/>
      <c r="Q18" s="236"/>
    </row>
    <row r="19" spans="2:17" ht="36.75" customHeight="1" thickBot="1" x14ac:dyDescent="0.3">
      <c r="B19" s="246"/>
      <c r="C19" s="236"/>
      <c r="D19" s="236"/>
      <c r="E19" s="236"/>
      <c r="F19" s="291"/>
      <c r="G19" s="236"/>
      <c r="H19" s="303"/>
      <c r="I19" s="235"/>
      <c r="J19" s="18" t="s">
        <v>751</v>
      </c>
      <c r="K19" s="17">
        <v>44508</v>
      </c>
      <c r="L19" s="17">
        <v>44580</v>
      </c>
      <c r="M19" s="12" t="s">
        <v>752</v>
      </c>
      <c r="N19" s="13" t="s">
        <v>45</v>
      </c>
      <c r="O19" s="13" t="s">
        <v>45</v>
      </c>
      <c r="P19" s="246"/>
      <c r="Q19" s="236"/>
    </row>
    <row r="20" spans="2:17" s="51" customFormat="1" ht="66" customHeight="1" thickBot="1" x14ac:dyDescent="0.3">
      <c r="B20" s="236">
        <v>46</v>
      </c>
      <c r="C20" s="236" t="s">
        <v>753</v>
      </c>
      <c r="D20" s="236" t="s">
        <v>754</v>
      </c>
      <c r="E20" s="233" t="s">
        <v>333</v>
      </c>
      <c r="F20" s="307">
        <v>0</v>
      </c>
      <c r="G20" s="236"/>
      <c r="H20" s="301">
        <v>0</v>
      </c>
      <c r="I20" s="235">
        <v>0</v>
      </c>
      <c r="J20" s="12" t="s">
        <v>755</v>
      </c>
      <c r="K20" s="63">
        <v>44218</v>
      </c>
      <c r="L20" s="17">
        <v>44547</v>
      </c>
      <c r="M20" s="236" t="s">
        <v>756</v>
      </c>
      <c r="N20" s="246" t="s">
        <v>757</v>
      </c>
      <c r="O20" s="246" t="s">
        <v>758</v>
      </c>
      <c r="P20" s="235">
        <v>1</v>
      </c>
      <c r="Q20" s="236" t="s">
        <v>1260</v>
      </c>
    </row>
    <row r="21" spans="2:17" s="51" customFormat="1" ht="44.25" customHeight="1" thickBot="1" x14ac:dyDescent="0.3">
      <c r="B21" s="236"/>
      <c r="C21" s="236"/>
      <c r="D21" s="236"/>
      <c r="E21" s="234"/>
      <c r="F21" s="307"/>
      <c r="G21" s="236"/>
      <c r="H21" s="302"/>
      <c r="I21" s="235"/>
      <c r="J21" s="12" t="s">
        <v>759</v>
      </c>
      <c r="K21" s="63">
        <v>44218</v>
      </c>
      <c r="L21" s="17">
        <v>44547</v>
      </c>
      <c r="M21" s="236"/>
      <c r="N21" s="246"/>
      <c r="O21" s="246"/>
      <c r="P21" s="235"/>
      <c r="Q21" s="236"/>
    </row>
    <row r="22" spans="2:17" s="51" customFormat="1" ht="49.5" customHeight="1" thickBot="1" x14ac:dyDescent="0.3">
      <c r="B22" s="236"/>
      <c r="C22" s="236"/>
      <c r="D22" s="236"/>
      <c r="E22" s="12" t="s">
        <v>337</v>
      </c>
      <c r="F22" s="307"/>
      <c r="G22" s="236"/>
      <c r="H22" s="303"/>
      <c r="I22" s="235"/>
      <c r="J22" s="18" t="s">
        <v>760</v>
      </c>
      <c r="K22" s="63">
        <v>44218</v>
      </c>
      <c r="L22" s="17">
        <v>44547</v>
      </c>
      <c r="M22" s="236"/>
      <c r="N22" s="246"/>
      <c r="O22" s="246"/>
      <c r="P22" s="235"/>
      <c r="Q22" s="236"/>
    </row>
    <row r="23" spans="2:17" s="20" customFormat="1" ht="24.75" customHeight="1" thickBot="1" x14ac:dyDescent="0.3">
      <c r="B23" s="249" t="s">
        <v>761</v>
      </c>
      <c r="C23" s="250"/>
      <c r="D23" s="250"/>
      <c r="E23" s="250"/>
      <c r="F23" s="250"/>
      <c r="G23" s="250"/>
      <c r="H23" s="250"/>
      <c r="I23" s="250"/>
      <c r="J23" s="250"/>
      <c r="K23" s="250"/>
      <c r="L23" s="250"/>
      <c r="M23" s="250"/>
      <c r="N23" s="250"/>
      <c r="O23" s="250"/>
      <c r="P23" s="250"/>
      <c r="Q23" s="250"/>
    </row>
    <row r="24" spans="2:17" ht="74.25" customHeight="1" thickBot="1" x14ac:dyDescent="0.3">
      <c r="B24" s="246">
        <v>47</v>
      </c>
      <c r="C24" s="236" t="s">
        <v>762</v>
      </c>
      <c r="D24" s="236" t="s">
        <v>763</v>
      </c>
      <c r="E24" s="12" t="s">
        <v>214</v>
      </c>
      <c r="F24" s="307">
        <v>15522</v>
      </c>
      <c r="G24" s="236" t="s">
        <v>25</v>
      </c>
      <c r="H24" s="326">
        <v>12135.43</v>
      </c>
      <c r="I24" s="235">
        <f>H24/F24</f>
        <v>0.78182128591676336</v>
      </c>
      <c r="J24" s="273" t="s">
        <v>764</v>
      </c>
      <c r="K24" s="244">
        <v>44256</v>
      </c>
      <c r="L24" s="244">
        <v>44442</v>
      </c>
      <c r="M24" s="236" t="s">
        <v>765</v>
      </c>
      <c r="N24" s="246" t="s">
        <v>433</v>
      </c>
      <c r="O24" s="246" t="s">
        <v>766</v>
      </c>
      <c r="P24" s="235">
        <v>1</v>
      </c>
      <c r="Q24" s="236" t="s">
        <v>1260</v>
      </c>
    </row>
    <row r="25" spans="2:17" ht="104.25" customHeight="1" thickBot="1" x14ac:dyDescent="0.3">
      <c r="B25" s="246"/>
      <c r="C25" s="236"/>
      <c r="D25" s="236"/>
      <c r="E25" s="12" t="s">
        <v>105</v>
      </c>
      <c r="F25" s="307"/>
      <c r="G25" s="236"/>
      <c r="H25" s="326"/>
      <c r="I25" s="235"/>
      <c r="J25" s="275"/>
      <c r="K25" s="282"/>
      <c r="L25" s="282"/>
      <c r="M25" s="236"/>
      <c r="N25" s="246"/>
      <c r="O25" s="246"/>
      <c r="P25" s="235"/>
      <c r="Q25" s="236"/>
    </row>
    <row r="26" spans="2:17" ht="99.75" customHeight="1" thickBot="1" x14ac:dyDescent="0.3">
      <c r="B26" s="246"/>
      <c r="C26" s="236"/>
      <c r="D26" s="236"/>
      <c r="E26" s="12" t="s">
        <v>111</v>
      </c>
      <c r="F26" s="307"/>
      <c r="G26" s="236"/>
      <c r="H26" s="326"/>
      <c r="I26" s="235"/>
      <c r="J26" s="18" t="s">
        <v>767</v>
      </c>
      <c r="K26" s="17">
        <v>44256</v>
      </c>
      <c r="L26" s="17">
        <v>44530</v>
      </c>
      <c r="M26" s="12" t="s">
        <v>768</v>
      </c>
      <c r="N26" s="13" t="s">
        <v>433</v>
      </c>
      <c r="O26" s="13" t="s">
        <v>766</v>
      </c>
      <c r="P26" s="235"/>
      <c r="Q26" s="236"/>
    </row>
    <row r="27" spans="2:17" ht="145.5" customHeight="1" thickBot="1" x14ac:dyDescent="0.3">
      <c r="B27" s="246"/>
      <c r="C27" s="236"/>
      <c r="D27" s="236"/>
      <c r="E27" s="12" t="s">
        <v>115</v>
      </c>
      <c r="F27" s="307"/>
      <c r="G27" s="236"/>
      <c r="H27" s="326"/>
      <c r="I27" s="235"/>
      <c r="J27" s="18" t="s">
        <v>769</v>
      </c>
      <c r="K27" s="17">
        <v>44287</v>
      </c>
      <c r="L27" s="17">
        <v>44530</v>
      </c>
      <c r="M27" s="236" t="s">
        <v>770</v>
      </c>
      <c r="N27" s="246" t="s">
        <v>771</v>
      </c>
      <c r="O27" s="246" t="s">
        <v>772</v>
      </c>
      <c r="P27" s="235"/>
      <c r="Q27" s="236"/>
    </row>
    <row r="28" spans="2:17" ht="79.5" customHeight="1" thickBot="1" x14ac:dyDescent="0.3">
      <c r="B28" s="246"/>
      <c r="C28" s="236"/>
      <c r="D28" s="236"/>
      <c r="E28" s="12" t="s">
        <v>120</v>
      </c>
      <c r="F28" s="307"/>
      <c r="G28" s="236"/>
      <c r="H28" s="326"/>
      <c r="I28" s="235"/>
      <c r="J28" s="18" t="s">
        <v>773</v>
      </c>
      <c r="K28" s="17">
        <v>44287</v>
      </c>
      <c r="L28" s="17">
        <v>44536</v>
      </c>
      <c r="M28" s="236"/>
      <c r="N28" s="246"/>
      <c r="O28" s="246"/>
      <c r="P28" s="235"/>
      <c r="Q28" s="236"/>
    </row>
    <row r="29" spans="2:17" s="20" customFormat="1" ht="22.5" customHeight="1" thickBot="1" x14ac:dyDescent="0.3">
      <c r="B29" s="249" t="s">
        <v>774</v>
      </c>
      <c r="C29" s="250"/>
      <c r="D29" s="250"/>
      <c r="E29" s="250"/>
      <c r="F29" s="250"/>
      <c r="G29" s="250"/>
      <c r="H29" s="250"/>
      <c r="I29" s="250"/>
      <c r="J29" s="250"/>
      <c r="K29" s="250"/>
      <c r="L29" s="250"/>
      <c r="M29" s="250"/>
      <c r="N29" s="250"/>
      <c r="O29" s="250"/>
      <c r="P29" s="250"/>
      <c r="Q29" s="250"/>
    </row>
    <row r="30" spans="2:17" ht="53.25" customHeight="1" thickBot="1" x14ac:dyDescent="0.3">
      <c r="B30" s="236">
        <v>48</v>
      </c>
      <c r="C30" s="236" t="s">
        <v>775</v>
      </c>
      <c r="D30" s="236" t="s">
        <v>776</v>
      </c>
      <c r="E30" s="236" t="s">
        <v>777</v>
      </c>
      <c r="F30" s="307">
        <v>100000</v>
      </c>
      <c r="G30" s="236" t="s">
        <v>778</v>
      </c>
      <c r="H30" s="260">
        <v>26717.53</v>
      </c>
      <c r="I30" s="235">
        <f>H30/F30</f>
        <v>0.2671753</v>
      </c>
      <c r="J30" s="18" t="s">
        <v>779</v>
      </c>
      <c r="K30" s="17">
        <v>44216</v>
      </c>
      <c r="L30" s="17">
        <v>44255</v>
      </c>
      <c r="M30" s="236" t="s">
        <v>780</v>
      </c>
      <c r="N30" s="246" t="s">
        <v>181</v>
      </c>
      <c r="O30" s="246" t="s">
        <v>45</v>
      </c>
      <c r="P30" s="287">
        <v>1</v>
      </c>
      <c r="Q30" s="236" t="s">
        <v>1260</v>
      </c>
    </row>
    <row r="31" spans="2:17" ht="46.5" customHeight="1" thickBot="1" x14ac:dyDescent="0.3">
      <c r="B31" s="236"/>
      <c r="C31" s="236"/>
      <c r="D31" s="236"/>
      <c r="E31" s="236"/>
      <c r="F31" s="307"/>
      <c r="G31" s="236"/>
      <c r="H31" s="260"/>
      <c r="I31" s="235"/>
      <c r="J31" s="18" t="s">
        <v>781</v>
      </c>
      <c r="K31" s="17">
        <v>44216</v>
      </c>
      <c r="L31" s="17">
        <v>44316</v>
      </c>
      <c r="M31" s="236"/>
      <c r="N31" s="246"/>
      <c r="O31" s="246"/>
      <c r="P31" s="287"/>
      <c r="Q31" s="236"/>
    </row>
    <row r="32" spans="2:17" ht="62.1" customHeight="1" thickBot="1" x14ac:dyDescent="0.3">
      <c r="B32" s="236"/>
      <c r="C32" s="236"/>
      <c r="D32" s="236"/>
      <c r="E32" s="236"/>
      <c r="F32" s="307"/>
      <c r="G32" s="236"/>
      <c r="H32" s="260"/>
      <c r="I32" s="235"/>
      <c r="J32" s="18" t="s">
        <v>782</v>
      </c>
      <c r="K32" s="17">
        <v>44216</v>
      </c>
      <c r="L32" s="17">
        <v>44347</v>
      </c>
      <c r="M32" s="236"/>
      <c r="N32" s="246"/>
      <c r="O32" s="246"/>
      <c r="P32" s="287"/>
      <c r="Q32" s="236"/>
    </row>
    <row r="33" spans="2:17" ht="62.1" customHeight="1" thickBot="1" x14ac:dyDescent="0.3">
      <c r="B33" s="236"/>
      <c r="C33" s="236"/>
      <c r="D33" s="236"/>
      <c r="E33" s="236"/>
      <c r="F33" s="307"/>
      <c r="G33" s="236"/>
      <c r="H33" s="260"/>
      <c r="I33" s="235"/>
      <c r="J33" s="18" t="s">
        <v>783</v>
      </c>
      <c r="K33" s="17">
        <v>44299</v>
      </c>
      <c r="L33" s="17">
        <v>44377</v>
      </c>
      <c r="M33" s="236"/>
      <c r="N33" s="246"/>
      <c r="O33" s="246"/>
      <c r="P33" s="287"/>
      <c r="Q33" s="236"/>
    </row>
    <row r="34" spans="2:17" ht="51" customHeight="1" thickBot="1" x14ac:dyDescent="0.3">
      <c r="B34" s="236"/>
      <c r="C34" s="236"/>
      <c r="D34" s="236"/>
      <c r="E34" s="236"/>
      <c r="F34" s="307"/>
      <c r="G34" s="236"/>
      <c r="H34" s="260"/>
      <c r="I34" s="235"/>
      <c r="J34" s="18" t="s">
        <v>784</v>
      </c>
      <c r="K34" s="17">
        <v>44299</v>
      </c>
      <c r="L34" s="17">
        <v>44469</v>
      </c>
      <c r="M34" s="236"/>
      <c r="N34" s="246"/>
      <c r="O34" s="246"/>
      <c r="P34" s="287"/>
      <c r="Q34" s="236"/>
    </row>
    <row r="35" spans="2:17" ht="51" customHeight="1" thickBot="1" x14ac:dyDescent="0.3">
      <c r="B35" s="236"/>
      <c r="C35" s="236"/>
      <c r="D35" s="236"/>
      <c r="E35" s="236"/>
      <c r="F35" s="307"/>
      <c r="G35" s="236"/>
      <c r="H35" s="260"/>
      <c r="I35" s="235"/>
      <c r="J35" s="18" t="s">
        <v>785</v>
      </c>
      <c r="K35" s="17">
        <v>44329</v>
      </c>
      <c r="L35" s="17">
        <v>44489</v>
      </c>
      <c r="M35" s="236"/>
      <c r="N35" s="246"/>
      <c r="O35" s="246"/>
      <c r="P35" s="287"/>
      <c r="Q35" s="236"/>
    </row>
    <row r="36" spans="2:17" ht="62.1" customHeight="1" thickBot="1" x14ac:dyDescent="0.3">
      <c r="B36" s="236"/>
      <c r="C36" s="236"/>
      <c r="D36" s="236"/>
      <c r="E36" s="236"/>
      <c r="F36" s="307"/>
      <c r="G36" s="236"/>
      <c r="H36" s="260"/>
      <c r="I36" s="235"/>
      <c r="J36" s="18" t="s">
        <v>786</v>
      </c>
      <c r="K36" s="17">
        <v>44390</v>
      </c>
      <c r="L36" s="17">
        <v>44515</v>
      </c>
      <c r="M36" s="236"/>
      <c r="N36" s="246"/>
      <c r="O36" s="246"/>
      <c r="P36" s="287"/>
      <c r="Q36" s="236"/>
    </row>
    <row r="37" spans="2:17" s="1" customFormat="1" ht="21.75" customHeight="1" thickBot="1" x14ac:dyDescent="0.3">
      <c r="B37" s="327" t="s">
        <v>787</v>
      </c>
      <c r="C37" s="328"/>
      <c r="D37" s="328"/>
      <c r="E37" s="328"/>
      <c r="F37" s="328"/>
      <c r="G37" s="328"/>
      <c r="H37" s="328"/>
      <c r="I37" s="328"/>
      <c r="J37" s="328"/>
      <c r="K37" s="328"/>
      <c r="L37" s="328"/>
      <c r="M37" s="328"/>
      <c r="N37" s="328"/>
      <c r="O37" s="328"/>
      <c r="P37" s="328"/>
      <c r="Q37" s="328"/>
    </row>
    <row r="38" spans="2:17" s="20" customFormat="1" ht="21.75" customHeight="1" thickBot="1" x14ac:dyDescent="0.3">
      <c r="B38" s="249" t="s">
        <v>788</v>
      </c>
      <c r="C38" s="250"/>
      <c r="D38" s="250"/>
      <c r="E38" s="250"/>
      <c r="F38" s="250"/>
      <c r="G38" s="250"/>
      <c r="H38" s="250"/>
      <c r="I38" s="250"/>
      <c r="J38" s="250"/>
      <c r="K38" s="250"/>
      <c r="L38" s="250"/>
      <c r="M38" s="250"/>
      <c r="N38" s="250"/>
      <c r="O38" s="250"/>
      <c r="P38" s="250"/>
      <c r="Q38" s="250"/>
    </row>
    <row r="39" spans="2:17" ht="60" customHeight="1" thickBot="1" x14ac:dyDescent="0.3">
      <c r="B39" s="246">
        <v>49</v>
      </c>
      <c r="C39" s="236" t="s">
        <v>789</v>
      </c>
      <c r="D39" s="236" t="s">
        <v>790</v>
      </c>
      <c r="E39" s="236" t="s">
        <v>333</v>
      </c>
      <c r="F39" s="291">
        <v>0</v>
      </c>
      <c r="G39" s="236"/>
      <c r="H39" s="301">
        <v>0</v>
      </c>
      <c r="I39" s="235">
        <v>0</v>
      </c>
      <c r="J39" s="18" t="s">
        <v>791</v>
      </c>
      <c r="K39" s="17">
        <v>44218</v>
      </c>
      <c r="L39" s="17">
        <v>44547</v>
      </c>
      <c r="M39" s="233" t="s">
        <v>792</v>
      </c>
      <c r="N39" s="264" t="s">
        <v>427</v>
      </c>
      <c r="O39" s="264" t="s">
        <v>263</v>
      </c>
      <c r="P39" s="235">
        <v>1</v>
      </c>
      <c r="Q39" s="236" t="s">
        <v>1260</v>
      </c>
    </row>
    <row r="40" spans="2:17" ht="67.5" customHeight="1" thickBot="1" x14ac:dyDescent="0.3">
      <c r="B40" s="246"/>
      <c r="C40" s="236"/>
      <c r="D40" s="236"/>
      <c r="E40" s="236"/>
      <c r="F40" s="291"/>
      <c r="G40" s="236"/>
      <c r="H40" s="302"/>
      <c r="I40" s="235"/>
      <c r="J40" s="18" t="s">
        <v>793</v>
      </c>
      <c r="K40" s="17">
        <v>44218</v>
      </c>
      <c r="L40" s="17">
        <v>44547</v>
      </c>
      <c r="M40" s="234"/>
      <c r="N40" s="266"/>
      <c r="O40" s="266"/>
      <c r="P40" s="235"/>
      <c r="Q40" s="236"/>
    </row>
    <row r="41" spans="2:17" ht="73.5" customHeight="1" thickBot="1" x14ac:dyDescent="0.3">
      <c r="B41" s="246"/>
      <c r="C41" s="236"/>
      <c r="D41" s="236"/>
      <c r="E41" s="236"/>
      <c r="F41" s="291"/>
      <c r="G41" s="236"/>
      <c r="H41" s="302"/>
      <c r="I41" s="235"/>
      <c r="J41" s="18" t="s">
        <v>794</v>
      </c>
      <c r="K41" s="17">
        <v>44218</v>
      </c>
      <c r="L41" s="17">
        <v>44547</v>
      </c>
      <c r="M41" s="12" t="s">
        <v>795</v>
      </c>
      <c r="N41" s="13" t="s">
        <v>796</v>
      </c>
      <c r="O41" s="13" t="s">
        <v>701</v>
      </c>
      <c r="P41" s="235"/>
      <c r="Q41" s="246"/>
    </row>
    <row r="42" spans="2:17" ht="82.5" customHeight="1" thickBot="1" x14ac:dyDescent="0.3">
      <c r="B42" s="246"/>
      <c r="C42" s="236"/>
      <c r="D42" s="236"/>
      <c r="E42" s="236" t="s">
        <v>337</v>
      </c>
      <c r="F42" s="291"/>
      <c r="G42" s="236"/>
      <c r="H42" s="302"/>
      <c r="I42" s="235"/>
      <c r="J42" s="18" t="s">
        <v>797</v>
      </c>
      <c r="K42" s="17">
        <v>44218</v>
      </c>
      <c r="L42" s="17">
        <v>44547</v>
      </c>
      <c r="M42" s="12" t="s">
        <v>798</v>
      </c>
      <c r="N42" s="12" t="s">
        <v>181</v>
      </c>
      <c r="O42" s="13" t="s">
        <v>45</v>
      </c>
      <c r="P42" s="235"/>
      <c r="Q42" s="246"/>
    </row>
    <row r="43" spans="2:17" ht="94.5" customHeight="1" thickBot="1" x14ac:dyDescent="0.3">
      <c r="B43" s="246"/>
      <c r="C43" s="236"/>
      <c r="D43" s="236"/>
      <c r="E43" s="236"/>
      <c r="F43" s="291"/>
      <c r="G43" s="236"/>
      <c r="H43" s="303"/>
      <c r="I43" s="235"/>
      <c r="J43" s="18" t="s">
        <v>799</v>
      </c>
      <c r="K43" s="17">
        <v>44218</v>
      </c>
      <c r="L43" s="17">
        <v>44267</v>
      </c>
      <c r="M43" s="12" t="s">
        <v>800</v>
      </c>
      <c r="N43" s="12" t="s">
        <v>181</v>
      </c>
      <c r="O43" s="13" t="s">
        <v>45</v>
      </c>
      <c r="P43" s="235"/>
      <c r="Q43" s="246"/>
    </row>
    <row r="44" spans="2:17" s="1" customFormat="1" ht="21.75" customHeight="1" thickBot="1" x14ac:dyDescent="0.3">
      <c r="B44" s="249" t="s">
        <v>801</v>
      </c>
      <c r="C44" s="250"/>
      <c r="D44" s="250"/>
      <c r="E44" s="250"/>
      <c r="F44" s="250"/>
      <c r="G44" s="250"/>
      <c r="H44" s="250"/>
      <c r="I44" s="250"/>
      <c r="J44" s="250"/>
      <c r="K44" s="250"/>
      <c r="L44" s="250"/>
      <c r="M44" s="250"/>
      <c r="N44" s="250"/>
      <c r="O44" s="250"/>
      <c r="P44" s="250"/>
      <c r="Q44" s="250"/>
    </row>
    <row r="45" spans="2:17" s="20" customFormat="1" ht="21.75" customHeight="1" thickBot="1" x14ac:dyDescent="0.3">
      <c r="B45" s="249" t="s">
        <v>802</v>
      </c>
      <c r="C45" s="250"/>
      <c r="D45" s="250"/>
      <c r="E45" s="250"/>
      <c r="F45" s="250"/>
      <c r="G45" s="250"/>
      <c r="H45" s="250"/>
      <c r="I45" s="250"/>
      <c r="J45" s="250"/>
      <c r="K45" s="250"/>
      <c r="L45" s="250"/>
      <c r="M45" s="250"/>
      <c r="N45" s="250"/>
      <c r="O45" s="250"/>
      <c r="P45" s="250"/>
      <c r="Q45" s="250"/>
    </row>
    <row r="46" spans="2:17" ht="69" customHeight="1" thickBot="1" x14ac:dyDescent="0.3">
      <c r="B46" s="246">
        <v>50</v>
      </c>
      <c r="C46" s="236" t="s">
        <v>803</v>
      </c>
      <c r="D46" s="236" t="s">
        <v>804</v>
      </c>
      <c r="E46" s="236" t="s">
        <v>105</v>
      </c>
      <c r="F46" s="291">
        <v>3500</v>
      </c>
      <c r="G46" s="236" t="s">
        <v>805</v>
      </c>
      <c r="H46" s="301">
        <v>0</v>
      </c>
      <c r="I46" s="235">
        <v>0</v>
      </c>
      <c r="J46" s="18" t="s">
        <v>806</v>
      </c>
      <c r="K46" s="17">
        <v>44256</v>
      </c>
      <c r="L46" s="17">
        <v>44421</v>
      </c>
      <c r="M46" s="12" t="s">
        <v>807</v>
      </c>
      <c r="N46" s="13" t="s">
        <v>808</v>
      </c>
      <c r="O46" s="13" t="s">
        <v>809</v>
      </c>
      <c r="P46" s="235">
        <v>1</v>
      </c>
      <c r="Q46" s="236" t="s">
        <v>1260</v>
      </c>
    </row>
    <row r="47" spans="2:17" ht="69" customHeight="1" thickBot="1" x14ac:dyDescent="0.3">
      <c r="B47" s="246"/>
      <c r="C47" s="236"/>
      <c r="D47" s="236"/>
      <c r="E47" s="236"/>
      <c r="F47" s="291"/>
      <c r="G47" s="236"/>
      <c r="H47" s="302"/>
      <c r="I47" s="235"/>
      <c r="J47" s="18" t="s">
        <v>810</v>
      </c>
      <c r="K47" s="17">
        <v>44319</v>
      </c>
      <c r="L47" s="17">
        <v>44435</v>
      </c>
      <c r="M47" s="12" t="s">
        <v>811</v>
      </c>
      <c r="N47" s="13" t="s">
        <v>808</v>
      </c>
      <c r="O47" s="13" t="s">
        <v>809</v>
      </c>
      <c r="P47" s="235"/>
      <c r="Q47" s="246"/>
    </row>
    <row r="48" spans="2:17" ht="69" customHeight="1" thickBot="1" x14ac:dyDescent="0.3">
      <c r="B48" s="246"/>
      <c r="C48" s="236"/>
      <c r="D48" s="236"/>
      <c r="E48" s="236"/>
      <c r="F48" s="291"/>
      <c r="G48" s="236"/>
      <c r="H48" s="302"/>
      <c r="I48" s="235"/>
      <c r="J48" s="18" t="s">
        <v>812</v>
      </c>
      <c r="K48" s="17">
        <v>44378</v>
      </c>
      <c r="L48" s="17">
        <v>44505</v>
      </c>
      <c r="M48" s="12" t="s">
        <v>813</v>
      </c>
      <c r="N48" s="13" t="s">
        <v>814</v>
      </c>
      <c r="O48" s="13" t="s">
        <v>815</v>
      </c>
      <c r="P48" s="235"/>
      <c r="Q48" s="246"/>
    </row>
    <row r="49" spans="2:17" ht="69" customHeight="1" thickBot="1" x14ac:dyDescent="0.3">
      <c r="B49" s="246"/>
      <c r="C49" s="236"/>
      <c r="D49" s="236"/>
      <c r="E49" s="236"/>
      <c r="F49" s="291"/>
      <c r="G49" s="236"/>
      <c r="H49" s="303"/>
      <c r="I49" s="235"/>
      <c r="J49" s="18" t="s">
        <v>816</v>
      </c>
      <c r="K49" s="17">
        <v>44378</v>
      </c>
      <c r="L49" s="17">
        <v>44545</v>
      </c>
      <c r="M49" s="12" t="s">
        <v>817</v>
      </c>
      <c r="N49" s="13" t="s">
        <v>808</v>
      </c>
      <c r="O49" s="13" t="s">
        <v>809</v>
      </c>
      <c r="P49" s="235"/>
      <c r="Q49" s="246"/>
    </row>
    <row r="50" spans="2:17" x14ac:dyDescent="0.25">
      <c r="F50" s="43"/>
      <c r="G50" s="43"/>
      <c r="H50" s="43"/>
    </row>
  </sheetData>
  <mergeCells count="124">
    <mergeCell ref="H46:H49"/>
    <mergeCell ref="I46:I49"/>
    <mergeCell ref="P46:P49"/>
    <mergeCell ref="Q46:Q49"/>
    <mergeCell ref="Q39:Q43"/>
    <mergeCell ref="E42:E43"/>
    <mergeCell ref="B44:Q44"/>
    <mergeCell ref="B45:Q45"/>
    <mergeCell ref="B46:B49"/>
    <mergeCell ref="C46:C49"/>
    <mergeCell ref="D46:D49"/>
    <mergeCell ref="E46:E49"/>
    <mergeCell ref="F46:F49"/>
    <mergeCell ref="G46:G49"/>
    <mergeCell ref="H39:H43"/>
    <mergeCell ref="I39:I43"/>
    <mergeCell ref="M39:M40"/>
    <mergeCell ref="N39:N40"/>
    <mergeCell ref="O39:O40"/>
    <mergeCell ref="P39:P43"/>
    <mergeCell ref="B37:Q37"/>
    <mergeCell ref="B38:Q38"/>
    <mergeCell ref="B39:B43"/>
    <mergeCell ref="C39:C43"/>
    <mergeCell ref="D39:D43"/>
    <mergeCell ref="E39:E41"/>
    <mergeCell ref="F39:F43"/>
    <mergeCell ref="G39:G43"/>
    <mergeCell ref="G30:G36"/>
    <mergeCell ref="H30:H36"/>
    <mergeCell ref="I30:I36"/>
    <mergeCell ref="M30:M36"/>
    <mergeCell ref="N30:N36"/>
    <mergeCell ref="O30:O36"/>
    <mergeCell ref="B29:Q29"/>
    <mergeCell ref="B30:B36"/>
    <mergeCell ref="C30:C36"/>
    <mergeCell ref="D30:D36"/>
    <mergeCell ref="E30:E36"/>
    <mergeCell ref="F30:F36"/>
    <mergeCell ref="K24:K25"/>
    <mergeCell ref="L24:L25"/>
    <mergeCell ref="M24:M25"/>
    <mergeCell ref="N24:N25"/>
    <mergeCell ref="O24:O25"/>
    <mergeCell ref="P24:P28"/>
    <mergeCell ref="P30:P36"/>
    <mergeCell ref="Q30:Q36"/>
    <mergeCell ref="B20:B22"/>
    <mergeCell ref="C20:C22"/>
    <mergeCell ref="D20:D22"/>
    <mergeCell ref="E20:E21"/>
    <mergeCell ref="F20:F22"/>
    <mergeCell ref="G20:G22"/>
    <mergeCell ref="Q24:Q28"/>
    <mergeCell ref="M27:M28"/>
    <mergeCell ref="N27:N28"/>
    <mergeCell ref="O27:O28"/>
    <mergeCell ref="B23:Q23"/>
    <mergeCell ref="B24:B28"/>
    <mergeCell ref="C24:C28"/>
    <mergeCell ref="D24:D28"/>
    <mergeCell ref="F24:F28"/>
    <mergeCell ref="G24:G28"/>
    <mergeCell ref="H24:H28"/>
    <mergeCell ref="I24:I28"/>
    <mergeCell ref="J24:J25"/>
    <mergeCell ref="Q15:Q19"/>
    <mergeCell ref="M16:M17"/>
    <mergeCell ref="N16:N17"/>
    <mergeCell ref="O16:O17"/>
    <mergeCell ref="H12:H14"/>
    <mergeCell ref="I12:I14"/>
    <mergeCell ref="P12:P14"/>
    <mergeCell ref="Q12:Q14"/>
    <mergeCell ref="Q20:Q22"/>
    <mergeCell ref="H20:H22"/>
    <mergeCell ref="I20:I22"/>
    <mergeCell ref="M20:M22"/>
    <mergeCell ref="N20:N22"/>
    <mergeCell ref="O20:O22"/>
    <mergeCell ref="P20:P22"/>
    <mergeCell ref="B15:B19"/>
    <mergeCell ref="C15:C19"/>
    <mergeCell ref="D15:D19"/>
    <mergeCell ref="E15:E19"/>
    <mergeCell ref="F15:F19"/>
    <mergeCell ref="G15:G19"/>
    <mergeCell ref="H9:H11"/>
    <mergeCell ref="I9:I11"/>
    <mergeCell ref="P9:P11"/>
    <mergeCell ref="H15:H19"/>
    <mergeCell ref="I15:I19"/>
    <mergeCell ref="P15:P19"/>
    <mergeCell ref="Q9:Q11"/>
    <mergeCell ref="B12:B14"/>
    <mergeCell ref="C12:C14"/>
    <mergeCell ref="D12:D14"/>
    <mergeCell ref="E12:E13"/>
    <mergeCell ref="F12:F14"/>
    <mergeCell ref="G12:G14"/>
    <mergeCell ref="B9:B11"/>
    <mergeCell ref="C9:C11"/>
    <mergeCell ref="D9:D11"/>
    <mergeCell ref="E9:E10"/>
    <mergeCell ref="F9:F11"/>
    <mergeCell ref="G9:G11"/>
    <mergeCell ref="B2:Q2"/>
    <mergeCell ref="L7:L8"/>
    <mergeCell ref="M7:M8"/>
    <mergeCell ref="N7:N8"/>
    <mergeCell ref="O7:O8"/>
    <mergeCell ref="P7:P8"/>
    <mergeCell ref="Q7:Q8"/>
    <mergeCell ref="B3:Q3"/>
    <mergeCell ref="B4:Q4"/>
    <mergeCell ref="B5:Q5"/>
    <mergeCell ref="B6:Q6"/>
    <mergeCell ref="B7:D7"/>
    <mergeCell ref="E7:E8"/>
    <mergeCell ref="F7:G7"/>
    <mergeCell ref="H7:I7"/>
    <mergeCell ref="J7:J8"/>
    <mergeCell ref="K7:K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FA835-F77C-4BD0-92DD-DCD3793C6970}">
  <sheetPr>
    <tabColor theme="9" tint="0.39997558519241921"/>
  </sheetPr>
  <dimension ref="B1:Q69"/>
  <sheetViews>
    <sheetView topLeftCell="H4" workbookViewId="0">
      <selection activeCell="Q62" sqref="Q62:Q68"/>
    </sheetView>
  </sheetViews>
  <sheetFormatPr baseColWidth="10" defaultColWidth="10.85546875" defaultRowHeight="15" x14ac:dyDescent="0.25"/>
  <cols>
    <col min="1" max="1" width="5.5703125" style="11" customWidth="1"/>
    <col min="2" max="2" width="6.85546875" style="11" customWidth="1"/>
    <col min="3" max="3" width="36.28515625" style="11" customWidth="1"/>
    <col min="4" max="4" width="39.42578125" style="11" customWidth="1"/>
    <col min="5" max="5" width="26.42578125" style="42" customWidth="1"/>
    <col min="6" max="6" width="15.28515625" style="47" customWidth="1"/>
    <col min="7" max="7" width="15.5703125" style="42" customWidth="1"/>
    <col min="8" max="8" width="15.5703125" style="56" customWidth="1"/>
    <col min="9" max="9" width="16.85546875" style="44" customWidth="1"/>
    <col min="10" max="10" width="50" style="44" customWidth="1"/>
    <col min="11" max="11" width="15.42578125" style="26" customWidth="1"/>
    <col min="12" max="12" width="32.28515625" style="26" customWidth="1"/>
    <col min="13" max="13" width="47.7109375" style="45" customWidth="1"/>
    <col min="14" max="14" width="13.42578125" style="24" customWidth="1"/>
    <col min="15" max="15" width="15.28515625" style="24" customWidth="1"/>
    <col min="16" max="16" width="15.5703125" style="11" customWidth="1"/>
    <col min="17" max="17" width="99.28515625" style="11" customWidth="1"/>
    <col min="18" max="16384" width="10.85546875" style="11"/>
  </cols>
  <sheetData>
    <row r="1" spans="2:17" ht="15.75" thickBot="1" x14ac:dyDescent="0.3"/>
    <row r="2" spans="2:17" ht="15.75" thickBot="1" x14ac:dyDescent="0.3">
      <c r="B2" s="297" t="s">
        <v>1253</v>
      </c>
      <c r="C2" s="298"/>
      <c r="D2" s="298"/>
      <c r="E2" s="298"/>
      <c r="F2" s="298"/>
      <c r="G2" s="298"/>
      <c r="H2" s="298"/>
      <c r="I2" s="298"/>
      <c r="J2" s="298"/>
      <c r="K2" s="298"/>
      <c r="L2" s="298"/>
      <c r="M2" s="298"/>
      <c r="N2" s="298"/>
      <c r="O2" s="298"/>
      <c r="P2" s="298"/>
      <c r="Q2" s="299"/>
    </row>
    <row r="3" spans="2:17" s="1" customFormat="1" ht="23.25" customHeight="1" thickBot="1" x14ac:dyDescent="0.3">
      <c r="B3" s="300" t="s">
        <v>1259</v>
      </c>
      <c r="C3" s="300"/>
      <c r="D3" s="300"/>
      <c r="E3" s="300"/>
      <c r="F3" s="300"/>
      <c r="G3" s="300"/>
      <c r="H3" s="300"/>
      <c r="I3" s="300"/>
      <c r="J3" s="300"/>
      <c r="K3" s="300"/>
      <c r="L3" s="300"/>
      <c r="M3" s="300"/>
      <c r="N3" s="300"/>
      <c r="O3" s="300"/>
      <c r="P3" s="300"/>
      <c r="Q3" s="300"/>
    </row>
    <row r="4" spans="2:17" s="1" customFormat="1" ht="99.75" customHeight="1" thickBot="1" x14ac:dyDescent="0.3">
      <c r="B4" s="223" t="s">
        <v>818</v>
      </c>
      <c r="C4" s="223"/>
      <c r="D4" s="223"/>
      <c r="E4" s="223"/>
      <c r="F4" s="223"/>
      <c r="G4" s="223"/>
      <c r="H4" s="223"/>
      <c r="I4" s="223"/>
      <c r="J4" s="223"/>
      <c r="K4" s="223"/>
      <c r="L4" s="223"/>
      <c r="M4" s="223"/>
      <c r="N4" s="223"/>
      <c r="O4" s="223"/>
      <c r="P4" s="223"/>
      <c r="Q4" s="223"/>
    </row>
    <row r="5" spans="2:17" s="1" customFormat="1" ht="27" customHeight="1" thickBot="1" x14ac:dyDescent="0.3">
      <c r="B5" s="224" t="s">
        <v>819</v>
      </c>
      <c r="C5" s="224"/>
      <c r="D5" s="224"/>
      <c r="E5" s="224"/>
      <c r="F5" s="224"/>
      <c r="G5" s="224"/>
      <c r="H5" s="224"/>
      <c r="I5" s="224"/>
      <c r="J5" s="224"/>
      <c r="K5" s="224"/>
      <c r="L5" s="224"/>
      <c r="M5" s="224"/>
      <c r="N5" s="224"/>
      <c r="O5" s="224"/>
      <c r="P5" s="224"/>
      <c r="Q5" s="224"/>
    </row>
    <row r="6" spans="2:17" s="20" customFormat="1" ht="21" customHeight="1" thickBot="1" x14ac:dyDescent="0.3">
      <c r="B6" s="224" t="s">
        <v>820</v>
      </c>
      <c r="C6" s="224"/>
      <c r="D6" s="224"/>
      <c r="E6" s="224"/>
      <c r="F6" s="224"/>
      <c r="G6" s="224"/>
      <c r="H6" s="224"/>
      <c r="I6" s="224"/>
      <c r="J6" s="224"/>
      <c r="K6" s="224"/>
      <c r="L6" s="224"/>
      <c r="M6" s="224"/>
      <c r="N6" s="224"/>
      <c r="O6" s="224"/>
      <c r="P6" s="224"/>
      <c r="Q6" s="224"/>
    </row>
    <row r="7" spans="2:17" s="3" customFormat="1" ht="41.25" customHeight="1" thickBot="1" x14ac:dyDescent="0.3">
      <c r="B7" s="318" t="s">
        <v>3</v>
      </c>
      <c r="C7" s="318"/>
      <c r="D7" s="318"/>
      <c r="E7" s="223" t="s">
        <v>504</v>
      </c>
      <c r="F7" s="223" t="s">
        <v>5</v>
      </c>
      <c r="G7" s="223"/>
      <c r="H7" s="226" t="s">
        <v>6</v>
      </c>
      <c r="I7" s="227"/>
      <c r="J7" s="228" t="s">
        <v>7</v>
      </c>
      <c r="K7" s="230" t="s">
        <v>821</v>
      </c>
      <c r="L7" s="230" t="s">
        <v>666</v>
      </c>
      <c r="M7" s="223" t="s">
        <v>10</v>
      </c>
      <c r="N7" s="223" t="s">
        <v>11</v>
      </c>
      <c r="O7" s="223" t="s">
        <v>12</v>
      </c>
      <c r="P7" s="232" t="s">
        <v>822</v>
      </c>
      <c r="Q7" s="318" t="s">
        <v>668</v>
      </c>
    </row>
    <row r="8" spans="2:17" s="3" customFormat="1" ht="30" customHeight="1" thickBot="1" x14ac:dyDescent="0.3">
      <c r="B8" s="58" t="s">
        <v>15</v>
      </c>
      <c r="C8" s="58" t="s">
        <v>16</v>
      </c>
      <c r="D8" s="58" t="s">
        <v>17</v>
      </c>
      <c r="E8" s="223"/>
      <c r="F8" s="5" t="s">
        <v>823</v>
      </c>
      <c r="G8" s="58" t="s">
        <v>19</v>
      </c>
      <c r="H8" s="49" t="s">
        <v>824</v>
      </c>
      <c r="I8" s="59" t="s">
        <v>21</v>
      </c>
      <c r="J8" s="229"/>
      <c r="K8" s="231"/>
      <c r="L8" s="231"/>
      <c r="M8" s="223"/>
      <c r="N8" s="223"/>
      <c r="O8" s="223"/>
      <c r="P8" s="232"/>
      <c r="Q8" s="318"/>
    </row>
    <row r="9" spans="2:17" ht="112.5" customHeight="1" thickBot="1" x14ac:dyDescent="0.3">
      <c r="B9" s="236">
        <v>51</v>
      </c>
      <c r="C9" s="236" t="s">
        <v>825</v>
      </c>
      <c r="D9" s="236" t="s">
        <v>826</v>
      </c>
      <c r="E9" s="236" t="s">
        <v>827</v>
      </c>
      <c r="F9" s="307">
        <v>18224</v>
      </c>
      <c r="G9" s="236" t="s">
        <v>828</v>
      </c>
      <c r="H9" s="301">
        <v>15168</v>
      </c>
      <c r="I9" s="235">
        <f>H9/F9</f>
        <v>0.83230904302019315</v>
      </c>
      <c r="J9" s="18" t="s">
        <v>829</v>
      </c>
      <c r="K9" s="17">
        <v>44228</v>
      </c>
      <c r="L9" s="17">
        <v>44547</v>
      </c>
      <c r="M9" s="12" t="s">
        <v>830</v>
      </c>
      <c r="N9" s="13" t="s">
        <v>181</v>
      </c>
      <c r="O9" s="13" t="s">
        <v>181</v>
      </c>
      <c r="P9" s="235">
        <v>1</v>
      </c>
      <c r="Q9" s="236" t="s">
        <v>1260</v>
      </c>
    </row>
    <row r="10" spans="2:17" ht="84" customHeight="1" thickBot="1" x14ac:dyDescent="0.3">
      <c r="B10" s="236"/>
      <c r="C10" s="236"/>
      <c r="D10" s="236"/>
      <c r="E10" s="236"/>
      <c r="F10" s="307"/>
      <c r="G10" s="236"/>
      <c r="H10" s="302"/>
      <c r="I10" s="235"/>
      <c r="J10" s="18" t="s">
        <v>831</v>
      </c>
      <c r="K10" s="17">
        <v>44291</v>
      </c>
      <c r="L10" s="17">
        <v>44547</v>
      </c>
      <c r="M10" s="12" t="s">
        <v>832</v>
      </c>
      <c r="N10" s="13" t="s">
        <v>281</v>
      </c>
      <c r="O10" s="13" t="s">
        <v>281</v>
      </c>
      <c r="P10" s="235"/>
      <c r="Q10" s="236"/>
    </row>
    <row r="11" spans="2:17" ht="90.75" customHeight="1" thickBot="1" x14ac:dyDescent="0.3">
      <c r="B11" s="236"/>
      <c r="C11" s="236"/>
      <c r="D11" s="236"/>
      <c r="E11" s="236"/>
      <c r="F11" s="307"/>
      <c r="G11" s="236"/>
      <c r="H11" s="303"/>
      <c r="I11" s="235"/>
      <c r="J11" s="18" t="s">
        <v>833</v>
      </c>
      <c r="K11" s="17">
        <v>44410</v>
      </c>
      <c r="L11" s="17">
        <v>44547</v>
      </c>
      <c r="M11" s="12" t="s">
        <v>834</v>
      </c>
      <c r="N11" s="13" t="s">
        <v>181</v>
      </c>
      <c r="O11" s="13" t="s">
        <v>181</v>
      </c>
      <c r="P11" s="235"/>
      <c r="Q11" s="246"/>
    </row>
    <row r="12" spans="2:17" ht="82.5" customHeight="1" thickBot="1" x14ac:dyDescent="0.3">
      <c r="B12" s="236">
        <v>52</v>
      </c>
      <c r="C12" s="236" t="s">
        <v>835</v>
      </c>
      <c r="D12" s="236" t="s">
        <v>836</v>
      </c>
      <c r="E12" s="236" t="s">
        <v>837</v>
      </c>
      <c r="F12" s="307">
        <v>99020</v>
      </c>
      <c r="G12" s="236" t="s">
        <v>838</v>
      </c>
      <c r="H12" s="304">
        <v>0</v>
      </c>
      <c r="I12" s="235">
        <v>0</v>
      </c>
      <c r="J12" s="18" t="s">
        <v>839</v>
      </c>
      <c r="K12" s="17">
        <v>44216</v>
      </c>
      <c r="L12" s="17">
        <v>44218</v>
      </c>
      <c r="M12" s="233" t="s">
        <v>840</v>
      </c>
      <c r="N12" s="264" t="s">
        <v>717</v>
      </c>
      <c r="O12" s="264" t="s">
        <v>717</v>
      </c>
      <c r="P12" s="235">
        <v>1</v>
      </c>
      <c r="Q12" s="236" t="s">
        <v>1260</v>
      </c>
    </row>
    <row r="13" spans="2:17" ht="58.5" customHeight="1" thickBot="1" x14ac:dyDescent="0.3">
      <c r="B13" s="236"/>
      <c r="C13" s="236"/>
      <c r="D13" s="236"/>
      <c r="E13" s="236"/>
      <c r="F13" s="307"/>
      <c r="G13" s="236"/>
      <c r="H13" s="305"/>
      <c r="I13" s="235"/>
      <c r="J13" s="18" t="s">
        <v>841</v>
      </c>
      <c r="K13" s="17">
        <v>44216</v>
      </c>
      <c r="L13" s="17">
        <v>44410</v>
      </c>
      <c r="M13" s="263"/>
      <c r="N13" s="265"/>
      <c r="O13" s="265"/>
      <c r="P13" s="235"/>
      <c r="Q13" s="236"/>
    </row>
    <row r="14" spans="2:17" ht="69" customHeight="1" thickBot="1" x14ac:dyDescent="0.3">
      <c r="B14" s="236"/>
      <c r="C14" s="236"/>
      <c r="D14" s="236"/>
      <c r="E14" s="236"/>
      <c r="F14" s="307"/>
      <c r="G14" s="236"/>
      <c r="H14" s="305"/>
      <c r="I14" s="235"/>
      <c r="J14" s="18" t="s">
        <v>842</v>
      </c>
      <c r="K14" s="17">
        <v>44230</v>
      </c>
      <c r="L14" s="17">
        <v>44527</v>
      </c>
      <c r="M14" s="234"/>
      <c r="N14" s="266"/>
      <c r="O14" s="266"/>
      <c r="P14" s="235"/>
      <c r="Q14" s="236"/>
    </row>
    <row r="15" spans="2:17" ht="63.75" customHeight="1" thickBot="1" x14ac:dyDescent="0.3">
      <c r="B15" s="236"/>
      <c r="C15" s="236"/>
      <c r="D15" s="236"/>
      <c r="E15" s="236"/>
      <c r="F15" s="307"/>
      <c r="G15" s="236"/>
      <c r="H15" s="305"/>
      <c r="I15" s="235"/>
      <c r="J15" s="18" t="s">
        <v>843</v>
      </c>
      <c r="K15" s="17">
        <v>44244</v>
      </c>
      <c r="L15" s="17">
        <v>44526</v>
      </c>
      <c r="M15" s="233" t="s">
        <v>844</v>
      </c>
      <c r="N15" s="264" t="s">
        <v>153</v>
      </c>
      <c r="O15" s="264" t="s">
        <v>149</v>
      </c>
      <c r="P15" s="235"/>
      <c r="Q15" s="236"/>
    </row>
    <row r="16" spans="2:17" ht="63.75" customHeight="1" thickBot="1" x14ac:dyDescent="0.3">
      <c r="B16" s="236"/>
      <c r="C16" s="236"/>
      <c r="D16" s="236"/>
      <c r="E16" s="236"/>
      <c r="F16" s="307"/>
      <c r="G16" s="236"/>
      <c r="H16" s="306"/>
      <c r="I16" s="235"/>
      <c r="J16" s="18" t="s">
        <v>845</v>
      </c>
      <c r="K16" s="17">
        <v>44257</v>
      </c>
      <c r="L16" s="17">
        <v>44526</v>
      </c>
      <c r="M16" s="234"/>
      <c r="N16" s="266"/>
      <c r="O16" s="266"/>
      <c r="P16" s="235"/>
      <c r="Q16" s="246"/>
    </row>
    <row r="17" spans="2:17" s="1" customFormat="1" ht="22.5" customHeight="1" thickBot="1" x14ac:dyDescent="0.3">
      <c r="B17" s="224" t="s">
        <v>846</v>
      </c>
      <c r="C17" s="224"/>
      <c r="D17" s="224"/>
      <c r="E17" s="224"/>
      <c r="F17" s="224"/>
      <c r="G17" s="224"/>
      <c r="H17" s="224"/>
      <c r="I17" s="224"/>
      <c r="J17" s="224"/>
      <c r="K17" s="224"/>
      <c r="L17" s="224"/>
      <c r="M17" s="224"/>
      <c r="N17" s="224"/>
      <c r="O17" s="224"/>
      <c r="P17" s="224"/>
      <c r="Q17" s="224"/>
    </row>
    <row r="18" spans="2:17" s="20" customFormat="1" ht="21" customHeight="1" thickBot="1" x14ac:dyDescent="0.3">
      <c r="B18" s="224" t="s">
        <v>847</v>
      </c>
      <c r="C18" s="224"/>
      <c r="D18" s="224"/>
      <c r="E18" s="224"/>
      <c r="F18" s="224"/>
      <c r="G18" s="224"/>
      <c r="H18" s="224"/>
      <c r="I18" s="224"/>
      <c r="J18" s="224"/>
      <c r="K18" s="224"/>
      <c r="L18" s="224"/>
      <c r="M18" s="224"/>
      <c r="N18" s="224"/>
      <c r="O18" s="224"/>
      <c r="P18" s="224"/>
      <c r="Q18" s="224"/>
    </row>
    <row r="19" spans="2:17" ht="44.25" customHeight="1" thickBot="1" x14ac:dyDescent="0.3">
      <c r="B19" s="246">
        <v>53</v>
      </c>
      <c r="C19" s="236" t="s">
        <v>848</v>
      </c>
      <c r="D19" s="236" t="s">
        <v>849</v>
      </c>
      <c r="E19" s="233" t="s">
        <v>850</v>
      </c>
      <c r="F19" s="291">
        <v>0</v>
      </c>
      <c r="G19" s="236"/>
      <c r="H19" s="301">
        <v>0</v>
      </c>
      <c r="I19" s="308">
        <v>0</v>
      </c>
      <c r="J19" s="18" t="s">
        <v>851</v>
      </c>
      <c r="K19" s="10">
        <v>44228</v>
      </c>
      <c r="L19" s="10">
        <v>44320</v>
      </c>
      <c r="M19" s="233" t="s">
        <v>852</v>
      </c>
      <c r="N19" s="233" t="s">
        <v>185</v>
      </c>
      <c r="O19" s="233" t="s">
        <v>109</v>
      </c>
      <c r="P19" s="235">
        <v>1</v>
      </c>
      <c r="Q19" s="236" t="s">
        <v>1260</v>
      </c>
    </row>
    <row r="20" spans="2:17" ht="48" customHeight="1" thickBot="1" x14ac:dyDescent="0.3">
      <c r="B20" s="246"/>
      <c r="C20" s="236"/>
      <c r="D20" s="236"/>
      <c r="E20" s="234"/>
      <c r="F20" s="291"/>
      <c r="G20" s="236"/>
      <c r="H20" s="302"/>
      <c r="I20" s="308"/>
      <c r="J20" s="18" t="s">
        <v>853</v>
      </c>
      <c r="K20" s="10">
        <v>44320</v>
      </c>
      <c r="L20" s="10">
        <v>44404</v>
      </c>
      <c r="M20" s="263"/>
      <c r="N20" s="263"/>
      <c r="O20" s="263"/>
      <c r="P20" s="235"/>
      <c r="Q20" s="236"/>
    </row>
    <row r="21" spans="2:17" ht="30.75" customHeight="1" thickBot="1" x14ac:dyDescent="0.3">
      <c r="B21" s="246"/>
      <c r="C21" s="236"/>
      <c r="D21" s="236"/>
      <c r="E21" s="233" t="s">
        <v>854</v>
      </c>
      <c r="F21" s="291"/>
      <c r="G21" s="236"/>
      <c r="H21" s="302"/>
      <c r="I21" s="308"/>
      <c r="J21" s="18" t="s">
        <v>855</v>
      </c>
      <c r="K21" s="10">
        <v>44378</v>
      </c>
      <c r="L21" s="10">
        <v>44547</v>
      </c>
      <c r="M21" s="234"/>
      <c r="N21" s="234"/>
      <c r="O21" s="234"/>
      <c r="P21" s="235"/>
      <c r="Q21" s="236"/>
    </row>
    <row r="22" spans="2:17" ht="43.5" customHeight="1" thickBot="1" x14ac:dyDescent="0.3">
      <c r="B22" s="246"/>
      <c r="C22" s="236"/>
      <c r="D22" s="236"/>
      <c r="E22" s="234"/>
      <c r="F22" s="291"/>
      <c r="G22" s="236"/>
      <c r="H22" s="302"/>
      <c r="I22" s="308"/>
      <c r="J22" s="18" t="s">
        <v>856</v>
      </c>
      <c r="K22" s="10">
        <v>44407</v>
      </c>
      <c r="L22" s="10">
        <v>44469</v>
      </c>
      <c r="M22" s="233" t="s">
        <v>857</v>
      </c>
      <c r="N22" s="233" t="s">
        <v>181</v>
      </c>
      <c r="O22" s="233" t="s">
        <v>45</v>
      </c>
      <c r="P22" s="235"/>
      <c r="Q22" s="236"/>
    </row>
    <row r="23" spans="2:17" ht="36" customHeight="1" thickBot="1" x14ac:dyDescent="0.3">
      <c r="B23" s="246"/>
      <c r="C23" s="236"/>
      <c r="D23" s="236"/>
      <c r="E23" s="233" t="s">
        <v>827</v>
      </c>
      <c r="F23" s="291"/>
      <c r="G23" s="236"/>
      <c r="H23" s="302"/>
      <c r="I23" s="308"/>
      <c r="J23" s="18" t="s">
        <v>858</v>
      </c>
      <c r="K23" s="10">
        <v>44438</v>
      </c>
      <c r="L23" s="10">
        <v>44544</v>
      </c>
      <c r="M23" s="263"/>
      <c r="N23" s="263"/>
      <c r="O23" s="263"/>
      <c r="P23" s="235"/>
      <c r="Q23" s="236"/>
    </row>
    <row r="24" spans="2:17" ht="55.5" customHeight="1" thickBot="1" x14ac:dyDescent="0.3">
      <c r="B24" s="246"/>
      <c r="C24" s="236"/>
      <c r="D24" s="236"/>
      <c r="E24" s="234"/>
      <c r="F24" s="291"/>
      <c r="G24" s="236"/>
      <c r="H24" s="303"/>
      <c r="I24" s="308"/>
      <c r="J24" s="18" t="s">
        <v>859</v>
      </c>
      <c r="K24" s="10">
        <v>44468</v>
      </c>
      <c r="L24" s="10">
        <v>44544</v>
      </c>
      <c r="M24" s="234"/>
      <c r="N24" s="234"/>
      <c r="O24" s="234"/>
      <c r="P24" s="235"/>
      <c r="Q24" s="236"/>
    </row>
    <row r="25" spans="2:17" ht="33" customHeight="1" thickBot="1" x14ac:dyDescent="0.3">
      <c r="B25" s="233">
        <v>54</v>
      </c>
      <c r="C25" s="233" t="s">
        <v>860</v>
      </c>
      <c r="D25" s="233" t="s">
        <v>861</v>
      </c>
      <c r="E25" s="233" t="s">
        <v>862</v>
      </c>
      <c r="F25" s="329">
        <v>0</v>
      </c>
      <c r="G25" s="233"/>
      <c r="H25" s="301">
        <v>0</v>
      </c>
      <c r="I25" s="280">
        <v>0</v>
      </c>
      <c r="J25" s="18" t="s">
        <v>863</v>
      </c>
      <c r="K25" s="17">
        <v>44235</v>
      </c>
      <c r="L25" s="17">
        <v>44347</v>
      </c>
      <c r="M25" s="233" t="s">
        <v>864</v>
      </c>
      <c r="N25" s="264" t="s">
        <v>181</v>
      </c>
      <c r="O25" s="264" t="s">
        <v>45</v>
      </c>
      <c r="P25" s="280">
        <v>0.9</v>
      </c>
      <c r="Q25" s="233" t="s">
        <v>1260</v>
      </c>
    </row>
    <row r="26" spans="2:17" ht="48" customHeight="1" thickBot="1" x14ac:dyDescent="0.3">
      <c r="B26" s="263"/>
      <c r="C26" s="263"/>
      <c r="D26" s="263"/>
      <c r="E26" s="263"/>
      <c r="F26" s="330"/>
      <c r="G26" s="263"/>
      <c r="H26" s="302"/>
      <c r="I26" s="281"/>
      <c r="J26" s="18" t="s">
        <v>865</v>
      </c>
      <c r="K26" s="17">
        <v>44284</v>
      </c>
      <c r="L26" s="17">
        <v>44372</v>
      </c>
      <c r="M26" s="263"/>
      <c r="N26" s="265"/>
      <c r="O26" s="265"/>
      <c r="P26" s="281"/>
      <c r="Q26" s="263"/>
    </row>
    <row r="27" spans="2:17" ht="31.5" customHeight="1" thickBot="1" x14ac:dyDescent="0.3">
      <c r="B27" s="263"/>
      <c r="C27" s="263"/>
      <c r="D27" s="263"/>
      <c r="E27" s="263"/>
      <c r="F27" s="330"/>
      <c r="G27" s="263"/>
      <c r="H27" s="302"/>
      <c r="I27" s="281"/>
      <c r="J27" s="18" t="s">
        <v>866</v>
      </c>
      <c r="K27" s="36">
        <v>44340</v>
      </c>
      <c r="L27" s="17">
        <v>44588</v>
      </c>
      <c r="M27" s="263"/>
      <c r="N27" s="265"/>
      <c r="O27" s="265"/>
      <c r="P27" s="281"/>
      <c r="Q27" s="263"/>
    </row>
    <row r="28" spans="2:17" ht="107.25" customHeight="1" thickBot="1" x14ac:dyDescent="0.3">
      <c r="B28" s="234"/>
      <c r="C28" s="234"/>
      <c r="D28" s="234"/>
      <c r="E28" s="234"/>
      <c r="F28" s="331"/>
      <c r="G28" s="234"/>
      <c r="H28" s="303"/>
      <c r="I28" s="282"/>
      <c r="J28" s="18" t="s">
        <v>867</v>
      </c>
      <c r="K28" s="17">
        <v>44414</v>
      </c>
      <c r="L28" s="10" t="s">
        <v>868</v>
      </c>
      <c r="M28" s="234"/>
      <c r="N28" s="266"/>
      <c r="O28" s="266"/>
      <c r="P28" s="282"/>
      <c r="Q28" s="234"/>
    </row>
    <row r="29" spans="2:17" s="20" customFormat="1" ht="21" customHeight="1" thickBot="1" x14ac:dyDescent="0.3">
      <c r="B29" s="224" t="s">
        <v>869</v>
      </c>
      <c r="C29" s="224"/>
      <c r="D29" s="224"/>
      <c r="E29" s="224"/>
      <c r="F29" s="224"/>
      <c r="G29" s="224"/>
      <c r="H29" s="224"/>
      <c r="I29" s="224"/>
      <c r="J29" s="224"/>
      <c r="K29" s="224"/>
      <c r="L29" s="224"/>
      <c r="M29" s="224"/>
      <c r="N29" s="224"/>
      <c r="O29" s="224"/>
      <c r="P29" s="224"/>
      <c r="Q29" s="224"/>
    </row>
    <row r="30" spans="2:17" s="51" customFormat="1" ht="43.5" customHeight="1" thickBot="1" x14ac:dyDescent="0.3">
      <c r="B30" s="236">
        <v>55</v>
      </c>
      <c r="C30" s="236" t="s">
        <v>870</v>
      </c>
      <c r="D30" s="236" t="s">
        <v>871</v>
      </c>
      <c r="E30" s="236" t="s">
        <v>872</v>
      </c>
      <c r="F30" s="307">
        <v>0</v>
      </c>
      <c r="G30" s="236"/>
      <c r="H30" s="301">
        <v>0</v>
      </c>
      <c r="I30" s="235">
        <v>0</v>
      </c>
      <c r="J30" s="18" t="s">
        <v>873</v>
      </c>
      <c r="K30" s="17">
        <v>44214</v>
      </c>
      <c r="L30" s="17">
        <v>44253</v>
      </c>
      <c r="M30" s="233" t="s">
        <v>874</v>
      </c>
      <c r="N30" s="233" t="s">
        <v>875</v>
      </c>
      <c r="O30" s="233" t="s">
        <v>875</v>
      </c>
      <c r="P30" s="235">
        <v>1</v>
      </c>
      <c r="Q30" s="236" t="s">
        <v>1260</v>
      </c>
    </row>
    <row r="31" spans="2:17" s="51" customFormat="1" ht="38.25" customHeight="1" thickBot="1" x14ac:dyDescent="0.3">
      <c r="B31" s="236"/>
      <c r="C31" s="236"/>
      <c r="D31" s="236"/>
      <c r="E31" s="236"/>
      <c r="F31" s="307"/>
      <c r="G31" s="236"/>
      <c r="H31" s="302"/>
      <c r="I31" s="235"/>
      <c r="J31" s="18" t="s">
        <v>876</v>
      </c>
      <c r="K31" s="17">
        <v>44214</v>
      </c>
      <c r="L31" s="17">
        <v>44377</v>
      </c>
      <c r="M31" s="263"/>
      <c r="N31" s="265"/>
      <c r="O31" s="265"/>
      <c r="P31" s="235"/>
      <c r="Q31" s="236"/>
    </row>
    <row r="32" spans="2:17" s="51" customFormat="1" ht="34.5" customHeight="1" thickBot="1" x14ac:dyDescent="0.3">
      <c r="B32" s="236"/>
      <c r="C32" s="236"/>
      <c r="D32" s="236"/>
      <c r="E32" s="236"/>
      <c r="F32" s="307"/>
      <c r="G32" s="236"/>
      <c r="H32" s="302"/>
      <c r="I32" s="235"/>
      <c r="J32" s="18" t="s">
        <v>877</v>
      </c>
      <c r="K32" s="17">
        <v>44214</v>
      </c>
      <c r="L32" s="17">
        <v>44547</v>
      </c>
      <c r="M32" s="234"/>
      <c r="N32" s="266"/>
      <c r="O32" s="266"/>
      <c r="P32" s="235"/>
      <c r="Q32" s="236"/>
    </row>
    <row r="33" spans="2:17" s="51" customFormat="1" ht="55.5" customHeight="1" thickBot="1" x14ac:dyDescent="0.3">
      <c r="B33" s="236"/>
      <c r="C33" s="236"/>
      <c r="D33" s="236"/>
      <c r="E33" s="236"/>
      <c r="F33" s="307"/>
      <c r="G33" s="236"/>
      <c r="H33" s="302"/>
      <c r="I33" s="235"/>
      <c r="J33" s="18" t="s">
        <v>878</v>
      </c>
      <c r="K33" s="17">
        <v>44410</v>
      </c>
      <c r="L33" s="17">
        <v>44377</v>
      </c>
      <c r="M33" s="233" t="s">
        <v>879</v>
      </c>
      <c r="N33" s="264" t="s">
        <v>427</v>
      </c>
      <c r="O33" s="264" t="s">
        <v>263</v>
      </c>
      <c r="P33" s="235"/>
      <c r="Q33" s="236"/>
    </row>
    <row r="34" spans="2:17" s="51" customFormat="1" ht="36.75" customHeight="1" thickBot="1" x14ac:dyDescent="0.3">
      <c r="B34" s="236"/>
      <c r="C34" s="236"/>
      <c r="D34" s="236"/>
      <c r="E34" s="236"/>
      <c r="F34" s="307"/>
      <c r="G34" s="236"/>
      <c r="H34" s="303"/>
      <c r="I34" s="235"/>
      <c r="J34" s="18" t="s">
        <v>880</v>
      </c>
      <c r="K34" s="17">
        <v>44470</v>
      </c>
      <c r="L34" s="17">
        <v>44484</v>
      </c>
      <c r="M34" s="234"/>
      <c r="N34" s="266"/>
      <c r="O34" s="266"/>
      <c r="P34" s="235"/>
      <c r="Q34" s="236"/>
    </row>
    <row r="35" spans="2:17" s="51" customFormat="1" ht="37.5" customHeight="1" thickBot="1" x14ac:dyDescent="0.3">
      <c r="B35" s="246">
        <v>56</v>
      </c>
      <c r="C35" s="236" t="s">
        <v>881</v>
      </c>
      <c r="D35" s="236" t="s">
        <v>882</v>
      </c>
      <c r="E35" s="236" t="s">
        <v>687</v>
      </c>
      <c r="F35" s="291">
        <v>84000</v>
      </c>
      <c r="G35" s="236" t="s">
        <v>883</v>
      </c>
      <c r="H35" s="304">
        <v>0</v>
      </c>
      <c r="I35" s="308">
        <f>H35/F35</f>
        <v>0</v>
      </c>
      <c r="J35" s="18" t="s">
        <v>884</v>
      </c>
      <c r="K35" s="10">
        <v>44216</v>
      </c>
      <c r="L35" s="10">
        <v>44414</v>
      </c>
      <c r="M35" s="233" t="s">
        <v>885</v>
      </c>
      <c r="N35" s="233" t="s">
        <v>808</v>
      </c>
      <c r="O35" s="233" t="s">
        <v>809</v>
      </c>
      <c r="P35" s="280">
        <v>1</v>
      </c>
      <c r="Q35" s="236" t="s">
        <v>1260</v>
      </c>
    </row>
    <row r="36" spans="2:17" s="51" customFormat="1" ht="30" customHeight="1" thickBot="1" x14ac:dyDescent="0.3">
      <c r="B36" s="246"/>
      <c r="C36" s="236"/>
      <c r="D36" s="236"/>
      <c r="E36" s="236"/>
      <c r="F36" s="291"/>
      <c r="G36" s="236"/>
      <c r="H36" s="305"/>
      <c r="I36" s="308"/>
      <c r="J36" s="18" t="s">
        <v>886</v>
      </c>
      <c r="K36" s="10">
        <v>44256</v>
      </c>
      <c r="L36" s="10">
        <v>44414</v>
      </c>
      <c r="M36" s="234"/>
      <c r="N36" s="234"/>
      <c r="O36" s="234"/>
      <c r="P36" s="281"/>
      <c r="Q36" s="236"/>
    </row>
    <row r="37" spans="2:17" s="51" customFormat="1" ht="31.5" customHeight="1" thickBot="1" x14ac:dyDescent="0.3">
      <c r="B37" s="246"/>
      <c r="C37" s="236"/>
      <c r="D37" s="236"/>
      <c r="E37" s="236"/>
      <c r="F37" s="291"/>
      <c r="G37" s="236"/>
      <c r="H37" s="305"/>
      <c r="I37" s="308"/>
      <c r="J37" s="18" t="s">
        <v>887</v>
      </c>
      <c r="K37" s="10">
        <v>44348</v>
      </c>
      <c r="L37" s="10">
        <v>44412</v>
      </c>
      <c r="M37" s="12" t="s">
        <v>888</v>
      </c>
      <c r="N37" s="12" t="s">
        <v>808</v>
      </c>
      <c r="O37" s="12" t="s">
        <v>809</v>
      </c>
      <c r="P37" s="281"/>
      <c r="Q37" s="246"/>
    </row>
    <row r="38" spans="2:17" s="51" customFormat="1" ht="49.5" customHeight="1" thickBot="1" x14ac:dyDescent="0.3">
      <c r="B38" s="246"/>
      <c r="C38" s="236"/>
      <c r="D38" s="236"/>
      <c r="E38" s="236"/>
      <c r="F38" s="291"/>
      <c r="G38" s="236"/>
      <c r="H38" s="306"/>
      <c r="I38" s="308"/>
      <c r="J38" s="18" t="s">
        <v>889</v>
      </c>
      <c r="K38" s="10">
        <v>44410</v>
      </c>
      <c r="L38" s="10">
        <v>44473</v>
      </c>
      <c r="M38" s="12" t="s">
        <v>890</v>
      </c>
      <c r="N38" s="12" t="s">
        <v>808</v>
      </c>
      <c r="O38" s="12" t="s">
        <v>809</v>
      </c>
      <c r="P38" s="282"/>
      <c r="Q38" s="246"/>
    </row>
    <row r="39" spans="2:17" ht="54.75" customHeight="1" thickBot="1" x14ac:dyDescent="0.3">
      <c r="B39" s="246">
        <v>57</v>
      </c>
      <c r="C39" s="236" t="s">
        <v>891</v>
      </c>
      <c r="D39" s="236" t="s">
        <v>892</v>
      </c>
      <c r="E39" s="12" t="s">
        <v>827</v>
      </c>
      <c r="F39" s="291">
        <v>3657784</v>
      </c>
      <c r="G39" s="236" t="s">
        <v>893</v>
      </c>
      <c r="H39" s="301">
        <v>3506251</v>
      </c>
      <c r="I39" s="308">
        <f>H39/F39</f>
        <v>0.95857245807844316</v>
      </c>
      <c r="J39" s="18" t="s">
        <v>894</v>
      </c>
      <c r="K39" s="10">
        <v>44221</v>
      </c>
      <c r="L39" s="10">
        <v>44316</v>
      </c>
      <c r="M39" s="236" t="s">
        <v>895</v>
      </c>
      <c r="N39" s="236" t="s">
        <v>45</v>
      </c>
      <c r="O39" s="236" t="s">
        <v>45</v>
      </c>
      <c r="P39" s="332">
        <v>1</v>
      </c>
      <c r="Q39" s="236" t="s">
        <v>1260</v>
      </c>
    </row>
    <row r="40" spans="2:17" ht="39" customHeight="1" thickBot="1" x14ac:dyDescent="0.3">
      <c r="B40" s="246"/>
      <c r="C40" s="236"/>
      <c r="D40" s="236"/>
      <c r="E40" s="12" t="s">
        <v>896</v>
      </c>
      <c r="F40" s="291"/>
      <c r="G40" s="236"/>
      <c r="H40" s="302"/>
      <c r="I40" s="308"/>
      <c r="J40" s="18" t="s">
        <v>897</v>
      </c>
      <c r="K40" s="10">
        <v>44287</v>
      </c>
      <c r="L40" s="10">
        <v>44321</v>
      </c>
      <c r="M40" s="236"/>
      <c r="N40" s="236"/>
      <c r="O40" s="236"/>
      <c r="P40" s="332"/>
      <c r="Q40" s="246"/>
    </row>
    <row r="41" spans="2:17" ht="42.75" customHeight="1" thickBot="1" x14ac:dyDescent="0.3">
      <c r="B41" s="246"/>
      <c r="C41" s="236"/>
      <c r="D41" s="236"/>
      <c r="E41" s="12" t="s">
        <v>837</v>
      </c>
      <c r="F41" s="291"/>
      <c r="G41" s="236"/>
      <c r="H41" s="302"/>
      <c r="I41" s="308"/>
      <c r="J41" s="18" t="s">
        <v>898</v>
      </c>
      <c r="K41" s="10">
        <v>44317</v>
      </c>
      <c r="L41" s="10">
        <v>44560</v>
      </c>
      <c r="M41" s="12" t="s">
        <v>899</v>
      </c>
      <c r="N41" s="12" t="s">
        <v>499</v>
      </c>
      <c r="O41" s="12" t="s">
        <v>499</v>
      </c>
      <c r="P41" s="332"/>
      <c r="Q41" s="246"/>
    </row>
    <row r="42" spans="2:17" ht="47.25" customHeight="1" thickBot="1" x14ac:dyDescent="0.3">
      <c r="B42" s="246"/>
      <c r="C42" s="236"/>
      <c r="D42" s="236"/>
      <c r="E42" s="12" t="s">
        <v>872</v>
      </c>
      <c r="F42" s="291"/>
      <c r="G42" s="236"/>
      <c r="H42" s="303"/>
      <c r="I42" s="308"/>
      <c r="J42" s="18" t="s">
        <v>900</v>
      </c>
      <c r="K42" s="10">
        <v>44317</v>
      </c>
      <c r="L42" s="10">
        <v>44560</v>
      </c>
      <c r="M42" s="12" t="s">
        <v>901</v>
      </c>
      <c r="N42" s="12" t="s">
        <v>499</v>
      </c>
      <c r="O42" s="12" t="s">
        <v>499</v>
      </c>
      <c r="P42" s="332"/>
      <c r="Q42" s="246"/>
    </row>
    <row r="43" spans="2:17" s="20" customFormat="1" ht="21" customHeight="1" thickBot="1" x14ac:dyDescent="0.3">
      <c r="B43" s="224" t="s">
        <v>902</v>
      </c>
      <c r="C43" s="224"/>
      <c r="D43" s="224"/>
      <c r="E43" s="224"/>
      <c r="F43" s="224"/>
      <c r="G43" s="224"/>
      <c r="H43" s="224"/>
      <c r="I43" s="224"/>
      <c r="J43" s="224"/>
      <c r="K43" s="224"/>
      <c r="L43" s="224"/>
      <c r="M43" s="224"/>
      <c r="N43" s="224"/>
      <c r="O43" s="224"/>
      <c r="P43" s="224"/>
      <c r="Q43" s="224"/>
    </row>
    <row r="44" spans="2:17" ht="30" customHeight="1" thickBot="1" x14ac:dyDescent="0.3">
      <c r="B44" s="246">
        <v>58</v>
      </c>
      <c r="C44" s="236" t="s">
        <v>903</v>
      </c>
      <c r="D44" s="236" t="s">
        <v>904</v>
      </c>
      <c r="E44" s="236" t="s">
        <v>905</v>
      </c>
      <c r="F44" s="291">
        <v>0</v>
      </c>
      <c r="G44" s="236"/>
      <c r="H44" s="301">
        <v>0</v>
      </c>
      <c r="I44" s="235">
        <v>0</v>
      </c>
      <c r="J44" s="18" t="s">
        <v>906</v>
      </c>
      <c r="K44" s="17">
        <v>44270</v>
      </c>
      <c r="L44" s="17">
        <v>44501</v>
      </c>
      <c r="M44" s="233" t="s">
        <v>907</v>
      </c>
      <c r="N44" s="264" t="s">
        <v>809</v>
      </c>
      <c r="O44" s="264" t="s">
        <v>908</v>
      </c>
      <c r="P44" s="235">
        <v>1</v>
      </c>
      <c r="Q44" s="236" t="s">
        <v>1260</v>
      </c>
    </row>
    <row r="45" spans="2:17" ht="57.95" customHeight="1" thickBot="1" x14ac:dyDescent="0.3">
      <c r="B45" s="246"/>
      <c r="C45" s="236"/>
      <c r="D45" s="236"/>
      <c r="E45" s="236"/>
      <c r="F45" s="291"/>
      <c r="G45" s="236"/>
      <c r="H45" s="302"/>
      <c r="I45" s="235"/>
      <c r="J45" s="18" t="s">
        <v>909</v>
      </c>
      <c r="K45" s="17">
        <v>44273</v>
      </c>
      <c r="L45" s="17">
        <v>44505</v>
      </c>
      <c r="M45" s="234"/>
      <c r="N45" s="266"/>
      <c r="O45" s="266"/>
      <c r="P45" s="235"/>
      <c r="Q45" s="236"/>
    </row>
    <row r="46" spans="2:17" ht="46.5" customHeight="1" thickBot="1" x14ac:dyDescent="0.3">
      <c r="B46" s="246"/>
      <c r="C46" s="236"/>
      <c r="D46" s="236"/>
      <c r="E46" s="236"/>
      <c r="F46" s="291"/>
      <c r="G46" s="236"/>
      <c r="H46" s="302"/>
      <c r="I46" s="235"/>
      <c r="J46" s="18" t="s">
        <v>910</v>
      </c>
      <c r="K46" s="17">
        <v>44277</v>
      </c>
      <c r="L46" s="17">
        <v>44505</v>
      </c>
      <c r="M46" s="12" t="s">
        <v>911</v>
      </c>
      <c r="N46" s="13" t="s">
        <v>912</v>
      </c>
      <c r="O46" s="13" t="s">
        <v>913</v>
      </c>
      <c r="P46" s="235"/>
      <c r="Q46" s="246"/>
    </row>
    <row r="47" spans="2:17" ht="48" customHeight="1" thickBot="1" x14ac:dyDescent="0.3">
      <c r="B47" s="246"/>
      <c r="C47" s="236"/>
      <c r="D47" s="236"/>
      <c r="E47" s="236"/>
      <c r="F47" s="291"/>
      <c r="G47" s="236"/>
      <c r="H47" s="302"/>
      <c r="I47" s="235"/>
      <c r="J47" s="18" t="s">
        <v>914</v>
      </c>
      <c r="K47" s="17">
        <v>44284</v>
      </c>
      <c r="L47" s="17">
        <v>44505</v>
      </c>
      <c r="M47" s="12" t="s">
        <v>915</v>
      </c>
      <c r="N47" s="13" t="s">
        <v>219</v>
      </c>
      <c r="O47" s="13" t="s">
        <v>916</v>
      </c>
      <c r="P47" s="235"/>
      <c r="Q47" s="246"/>
    </row>
    <row r="48" spans="2:17" ht="51" customHeight="1" thickBot="1" x14ac:dyDescent="0.3">
      <c r="B48" s="246"/>
      <c r="C48" s="236"/>
      <c r="D48" s="236"/>
      <c r="E48" s="236"/>
      <c r="F48" s="291"/>
      <c r="G48" s="236"/>
      <c r="H48" s="302"/>
      <c r="I48" s="235"/>
      <c r="J48" s="18" t="s">
        <v>917</v>
      </c>
      <c r="K48" s="17">
        <v>44362</v>
      </c>
      <c r="L48" s="17">
        <v>44508</v>
      </c>
      <c r="M48" s="12" t="s">
        <v>918</v>
      </c>
      <c r="N48" s="13" t="s">
        <v>809</v>
      </c>
      <c r="O48" s="13" t="s">
        <v>809</v>
      </c>
      <c r="P48" s="235"/>
      <c r="Q48" s="246"/>
    </row>
    <row r="49" spans="2:17" ht="42" customHeight="1" thickBot="1" x14ac:dyDescent="0.3">
      <c r="B49" s="246"/>
      <c r="C49" s="236"/>
      <c r="D49" s="236"/>
      <c r="E49" s="236"/>
      <c r="F49" s="291"/>
      <c r="G49" s="236"/>
      <c r="H49" s="303"/>
      <c r="I49" s="235"/>
      <c r="J49" s="18" t="s">
        <v>919</v>
      </c>
      <c r="K49" s="17">
        <v>44372</v>
      </c>
      <c r="L49" s="17">
        <v>44522</v>
      </c>
      <c r="M49" s="12" t="s">
        <v>920</v>
      </c>
      <c r="N49" s="13" t="s">
        <v>219</v>
      </c>
      <c r="O49" s="13" t="s">
        <v>916</v>
      </c>
      <c r="P49" s="235"/>
      <c r="Q49" s="246"/>
    </row>
    <row r="50" spans="2:17" ht="40.5" customHeight="1" thickBot="1" x14ac:dyDescent="0.3">
      <c r="B50" s="246">
        <v>59</v>
      </c>
      <c r="C50" s="236" t="s">
        <v>921</v>
      </c>
      <c r="D50" s="236" t="s">
        <v>922</v>
      </c>
      <c r="E50" s="236" t="s">
        <v>905</v>
      </c>
      <c r="F50" s="291">
        <v>0</v>
      </c>
      <c r="G50" s="236"/>
      <c r="H50" s="301">
        <v>0</v>
      </c>
      <c r="I50" s="235">
        <v>0</v>
      </c>
      <c r="J50" s="18" t="s">
        <v>923</v>
      </c>
      <c r="K50" s="17">
        <v>44215</v>
      </c>
      <c r="L50" s="17">
        <v>44253</v>
      </c>
      <c r="M50" s="12" t="s">
        <v>924</v>
      </c>
      <c r="N50" s="13" t="s">
        <v>808</v>
      </c>
      <c r="O50" s="13" t="s">
        <v>908</v>
      </c>
      <c r="P50" s="316">
        <v>1</v>
      </c>
      <c r="Q50" s="236" t="s">
        <v>1260</v>
      </c>
    </row>
    <row r="51" spans="2:17" ht="46.5" customHeight="1" thickBot="1" x14ac:dyDescent="0.3">
      <c r="B51" s="246"/>
      <c r="C51" s="236"/>
      <c r="D51" s="236"/>
      <c r="E51" s="236"/>
      <c r="F51" s="291"/>
      <c r="G51" s="236"/>
      <c r="H51" s="302"/>
      <c r="I51" s="235"/>
      <c r="J51" s="18" t="s">
        <v>925</v>
      </c>
      <c r="K51" s="17">
        <v>44256</v>
      </c>
      <c r="L51" s="17">
        <v>44280</v>
      </c>
      <c r="M51" s="12" t="s">
        <v>925</v>
      </c>
      <c r="N51" s="13" t="s">
        <v>808</v>
      </c>
      <c r="O51" s="13" t="s">
        <v>908</v>
      </c>
      <c r="P51" s="246"/>
      <c r="Q51" s="246"/>
    </row>
    <row r="52" spans="2:17" ht="39.75" customHeight="1" thickBot="1" x14ac:dyDescent="0.3">
      <c r="B52" s="246"/>
      <c r="C52" s="236"/>
      <c r="D52" s="236"/>
      <c r="E52" s="236"/>
      <c r="F52" s="291"/>
      <c r="G52" s="236"/>
      <c r="H52" s="302"/>
      <c r="I52" s="235"/>
      <c r="J52" s="18" t="s">
        <v>926</v>
      </c>
      <c r="K52" s="17">
        <v>44287</v>
      </c>
      <c r="L52" s="17">
        <v>44404</v>
      </c>
      <c r="M52" s="12" t="s">
        <v>926</v>
      </c>
      <c r="N52" s="13" t="s">
        <v>433</v>
      </c>
      <c r="O52" s="13" t="s">
        <v>927</v>
      </c>
      <c r="P52" s="246"/>
      <c r="Q52" s="246"/>
    </row>
    <row r="53" spans="2:17" ht="39" customHeight="1" thickBot="1" x14ac:dyDescent="0.3">
      <c r="B53" s="246"/>
      <c r="C53" s="236"/>
      <c r="D53" s="236"/>
      <c r="E53" s="236"/>
      <c r="F53" s="291"/>
      <c r="G53" s="236"/>
      <c r="H53" s="302"/>
      <c r="I53" s="235"/>
      <c r="J53" s="18" t="s">
        <v>928</v>
      </c>
      <c r="K53" s="17">
        <v>44410</v>
      </c>
      <c r="L53" s="17">
        <v>44502</v>
      </c>
      <c r="M53" s="12" t="s">
        <v>929</v>
      </c>
      <c r="N53" s="13" t="s">
        <v>808</v>
      </c>
      <c r="O53" s="13" t="s">
        <v>908</v>
      </c>
      <c r="P53" s="246"/>
      <c r="Q53" s="246"/>
    </row>
    <row r="54" spans="2:17" ht="48.75" customHeight="1" thickBot="1" x14ac:dyDescent="0.3">
      <c r="B54" s="246"/>
      <c r="C54" s="236"/>
      <c r="D54" s="236"/>
      <c r="E54" s="236"/>
      <c r="F54" s="291"/>
      <c r="G54" s="236"/>
      <c r="H54" s="303"/>
      <c r="I54" s="235"/>
      <c r="J54" s="18" t="s">
        <v>930</v>
      </c>
      <c r="K54" s="17">
        <v>44501</v>
      </c>
      <c r="L54" s="17">
        <v>44508</v>
      </c>
      <c r="M54" s="12" t="s">
        <v>931</v>
      </c>
      <c r="N54" s="13" t="s">
        <v>808</v>
      </c>
      <c r="O54" s="13" t="s">
        <v>908</v>
      </c>
      <c r="P54" s="246"/>
      <c r="Q54" s="246"/>
    </row>
    <row r="55" spans="2:17" ht="51.75" customHeight="1" thickBot="1" x14ac:dyDescent="0.3">
      <c r="B55" s="236">
        <v>60</v>
      </c>
      <c r="C55" s="236" t="s">
        <v>932</v>
      </c>
      <c r="D55" s="236" t="s">
        <v>933</v>
      </c>
      <c r="E55" s="236" t="s">
        <v>475</v>
      </c>
      <c r="F55" s="307">
        <v>191848</v>
      </c>
      <c r="G55" s="236" t="s">
        <v>476</v>
      </c>
      <c r="H55" s="301">
        <v>144801</v>
      </c>
      <c r="I55" s="235">
        <f>H55/F55</f>
        <v>0.75476940077561405</v>
      </c>
      <c r="J55" s="18" t="s">
        <v>934</v>
      </c>
      <c r="K55" s="17">
        <v>44218</v>
      </c>
      <c r="L55" s="17">
        <v>44530</v>
      </c>
      <c r="M55" s="233" t="s">
        <v>935</v>
      </c>
      <c r="N55" s="264" t="s">
        <v>398</v>
      </c>
      <c r="O55" s="264" t="s">
        <v>399</v>
      </c>
      <c r="P55" s="235">
        <v>1</v>
      </c>
      <c r="Q55" s="236" t="s">
        <v>1260</v>
      </c>
    </row>
    <row r="56" spans="2:17" ht="42" customHeight="1" thickBot="1" x14ac:dyDescent="0.3">
      <c r="B56" s="236"/>
      <c r="C56" s="236"/>
      <c r="D56" s="236"/>
      <c r="E56" s="236"/>
      <c r="F56" s="307"/>
      <c r="G56" s="236"/>
      <c r="H56" s="302"/>
      <c r="I56" s="235"/>
      <c r="J56" s="18" t="s">
        <v>936</v>
      </c>
      <c r="K56" s="17">
        <v>44228</v>
      </c>
      <c r="L56" s="17">
        <v>44533</v>
      </c>
      <c r="M56" s="263"/>
      <c r="N56" s="265"/>
      <c r="O56" s="265"/>
      <c r="P56" s="235"/>
      <c r="Q56" s="236"/>
    </row>
    <row r="57" spans="2:17" ht="36" customHeight="1" thickBot="1" x14ac:dyDescent="0.3">
      <c r="B57" s="236"/>
      <c r="C57" s="236"/>
      <c r="D57" s="236"/>
      <c r="E57" s="236"/>
      <c r="F57" s="307"/>
      <c r="G57" s="236"/>
      <c r="H57" s="302"/>
      <c r="I57" s="235"/>
      <c r="J57" s="18" t="s">
        <v>937</v>
      </c>
      <c r="K57" s="17">
        <v>44260</v>
      </c>
      <c r="L57" s="17">
        <v>44536</v>
      </c>
      <c r="M57" s="263"/>
      <c r="N57" s="265"/>
      <c r="O57" s="265"/>
      <c r="P57" s="235"/>
      <c r="Q57" s="236"/>
    </row>
    <row r="58" spans="2:17" ht="29.25" customHeight="1" thickBot="1" x14ac:dyDescent="0.3">
      <c r="B58" s="236"/>
      <c r="C58" s="236"/>
      <c r="D58" s="236"/>
      <c r="E58" s="236"/>
      <c r="F58" s="307"/>
      <c r="G58" s="236"/>
      <c r="H58" s="302"/>
      <c r="I58" s="235"/>
      <c r="J58" s="18" t="s">
        <v>938</v>
      </c>
      <c r="K58" s="17">
        <v>44361</v>
      </c>
      <c r="L58" s="17">
        <v>44530</v>
      </c>
      <c r="M58" s="234"/>
      <c r="N58" s="266"/>
      <c r="O58" s="266"/>
      <c r="P58" s="235"/>
      <c r="Q58" s="236"/>
    </row>
    <row r="59" spans="2:17" ht="33" customHeight="1" thickBot="1" x14ac:dyDescent="0.3">
      <c r="B59" s="236"/>
      <c r="C59" s="236"/>
      <c r="D59" s="236"/>
      <c r="E59" s="236"/>
      <c r="F59" s="307"/>
      <c r="G59" s="236"/>
      <c r="H59" s="302"/>
      <c r="I59" s="235"/>
      <c r="J59" s="18" t="s">
        <v>939</v>
      </c>
      <c r="K59" s="17">
        <v>44365</v>
      </c>
      <c r="L59" s="17">
        <v>44543</v>
      </c>
      <c r="M59" s="233" t="s">
        <v>940</v>
      </c>
      <c r="N59" s="233" t="s">
        <v>941</v>
      </c>
      <c r="O59" s="233" t="s">
        <v>942</v>
      </c>
      <c r="P59" s="235"/>
      <c r="Q59" s="236"/>
    </row>
    <row r="60" spans="2:17" ht="28.5" customHeight="1" thickBot="1" x14ac:dyDescent="0.3">
      <c r="B60" s="236"/>
      <c r="C60" s="236"/>
      <c r="D60" s="236"/>
      <c r="E60" s="236"/>
      <c r="F60" s="307"/>
      <c r="G60" s="236"/>
      <c r="H60" s="302"/>
      <c r="I60" s="235"/>
      <c r="J60" s="18" t="s">
        <v>943</v>
      </c>
      <c r="K60" s="17">
        <v>44369</v>
      </c>
      <c r="L60" s="17">
        <v>44544</v>
      </c>
      <c r="M60" s="263"/>
      <c r="N60" s="265"/>
      <c r="O60" s="265"/>
      <c r="P60" s="235"/>
      <c r="Q60" s="236"/>
    </row>
    <row r="61" spans="2:17" ht="35.25" customHeight="1" thickBot="1" x14ac:dyDescent="0.3">
      <c r="B61" s="236"/>
      <c r="C61" s="236"/>
      <c r="D61" s="236"/>
      <c r="E61" s="236"/>
      <c r="F61" s="307"/>
      <c r="G61" s="236"/>
      <c r="H61" s="303"/>
      <c r="I61" s="235"/>
      <c r="J61" s="18" t="s">
        <v>944</v>
      </c>
      <c r="K61" s="17">
        <v>44372</v>
      </c>
      <c r="L61" s="17">
        <v>44547</v>
      </c>
      <c r="M61" s="234"/>
      <c r="N61" s="266"/>
      <c r="O61" s="266"/>
      <c r="P61" s="235"/>
      <c r="Q61" s="246"/>
    </row>
    <row r="62" spans="2:17" ht="24.75" customHeight="1" thickBot="1" x14ac:dyDescent="0.3">
      <c r="B62" s="246">
        <v>61</v>
      </c>
      <c r="C62" s="236" t="s">
        <v>945</v>
      </c>
      <c r="D62" s="236" t="s">
        <v>946</v>
      </c>
      <c r="E62" s="236" t="s">
        <v>475</v>
      </c>
      <c r="F62" s="291">
        <v>95015</v>
      </c>
      <c r="G62" s="236" t="s">
        <v>476</v>
      </c>
      <c r="H62" s="301">
        <v>37889</v>
      </c>
      <c r="I62" s="308">
        <f>H62/F62</f>
        <v>0.39876861548176606</v>
      </c>
      <c r="J62" s="18" t="s">
        <v>947</v>
      </c>
      <c r="K62" s="10">
        <v>44218</v>
      </c>
      <c r="L62" s="10">
        <v>44519</v>
      </c>
      <c r="M62" s="233" t="s">
        <v>948</v>
      </c>
      <c r="N62" s="233" t="s">
        <v>371</v>
      </c>
      <c r="O62" s="233" t="s">
        <v>372</v>
      </c>
      <c r="P62" s="235">
        <v>1</v>
      </c>
      <c r="Q62" s="236" t="s">
        <v>1260</v>
      </c>
    </row>
    <row r="63" spans="2:17" ht="30" customHeight="1" thickBot="1" x14ac:dyDescent="0.3">
      <c r="B63" s="246"/>
      <c r="C63" s="236"/>
      <c r="D63" s="236"/>
      <c r="E63" s="236"/>
      <c r="F63" s="291"/>
      <c r="G63" s="236"/>
      <c r="H63" s="302"/>
      <c r="I63" s="308"/>
      <c r="J63" s="18" t="s">
        <v>949</v>
      </c>
      <c r="K63" s="10">
        <v>44267</v>
      </c>
      <c r="L63" s="10">
        <v>44526</v>
      </c>
      <c r="M63" s="263"/>
      <c r="N63" s="263"/>
      <c r="O63" s="263"/>
      <c r="P63" s="235"/>
      <c r="Q63" s="236"/>
    </row>
    <row r="64" spans="2:17" ht="39" customHeight="1" thickBot="1" x14ac:dyDescent="0.3">
      <c r="B64" s="246"/>
      <c r="C64" s="236"/>
      <c r="D64" s="236"/>
      <c r="E64" s="236"/>
      <c r="F64" s="291"/>
      <c r="G64" s="236"/>
      <c r="H64" s="302"/>
      <c r="I64" s="308"/>
      <c r="J64" s="18" t="s">
        <v>950</v>
      </c>
      <c r="K64" s="10">
        <v>44274</v>
      </c>
      <c r="L64" s="10">
        <v>44533</v>
      </c>
      <c r="M64" s="234"/>
      <c r="N64" s="234"/>
      <c r="O64" s="234"/>
      <c r="P64" s="235"/>
      <c r="Q64" s="236"/>
    </row>
    <row r="65" spans="2:17" ht="30.75" customHeight="1" thickBot="1" x14ac:dyDescent="0.3">
      <c r="B65" s="246"/>
      <c r="C65" s="236"/>
      <c r="D65" s="236"/>
      <c r="E65" s="236"/>
      <c r="F65" s="291"/>
      <c r="G65" s="236"/>
      <c r="H65" s="302"/>
      <c r="I65" s="308"/>
      <c r="J65" s="18" t="s">
        <v>951</v>
      </c>
      <c r="K65" s="10">
        <v>44319</v>
      </c>
      <c r="L65" s="10">
        <v>44526</v>
      </c>
      <c r="M65" s="233" t="s">
        <v>952</v>
      </c>
      <c r="N65" s="233" t="s">
        <v>953</v>
      </c>
      <c r="O65" s="233" t="s">
        <v>954</v>
      </c>
      <c r="P65" s="235"/>
      <c r="Q65" s="236"/>
    </row>
    <row r="66" spans="2:17" ht="41.25" customHeight="1" thickBot="1" x14ac:dyDescent="0.3">
      <c r="B66" s="246"/>
      <c r="C66" s="236"/>
      <c r="D66" s="236"/>
      <c r="E66" s="236"/>
      <c r="F66" s="291"/>
      <c r="G66" s="236"/>
      <c r="H66" s="302"/>
      <c r="I66" s="308"/>
      <c r="J66" s="18" t="s">
        <v>955</v>
      </c>
      <c r="K66" s="10">
        <v>44326</v>
      </c>
      <c r="L66" s="10">
        <v>44530</v>
      </c>
      <c r="M66" s="234"/>
      <c r="N66" s="234"/>
      <c r="O66" s="234"/>
      <c r="P66" s="235"/>
      <c r="Q66" s="246"/>
    </row>
    <row r="67" spans="2:17" ht="40.5" customHeight="1" thickBot="1" x14ac:dyDescent="0.3">
      <c r="B67" s="246"/>
      <c r="C67" s="236"/>
      <c r="D67" s="236"/>
      <c r="E67" s="236"/>
      <c r="F67" s="291"/>
      <c r="G67" s="236"/>
      <c r="H67" s="302"/>
      <c r="I67" s="308"/>
      <c r="J67" s="18" t="s">
        <v>956</v>
      </c>
      <c r="K67" s="10">
        <v>44319</v>
      </c>
      <c r="L67" s="10">
        <v>44498</v>
      </c>
      <c r="M67" s="233" t="s">
        <v>957</v>
      </c>
      <c r="N67" s="233" t="s">
        <v>427</v>
      </c>
      <c r="O67" s="233" t="s">
        <v>263</v>
      </c>
      <c r="P67" s="235"/>
      <c r="Q67" s="246"/>
    </row>
    <row r="68" spans="2:17" ht="36" customHeight="1" thickBot="1" x14ac:dyDescent="0.3">
      <c r="B68" s="246"/>
      <c r="C68" s="236"/>
      <c r="D68" s="236"/>
      <c r="E68" s="236"/>
      <c r="F68" s="291"/>
      <c r="G68" s="236"/>
      <c r="H68" s="303"/>
      <c r="I68" s="308"/>
      <c r="J68" s="18" t="s">
        <v>958</v>
      </c>
      <c r="K68" s="10">
        <v>44347</v>
      </c>
      <c r="L68" s="10">
        <v>44547</v>
      </c>
      <c r="M68" s="234"/>
      <c r="N68" s="234"/>
      <c r="O68" s="234"/>
      <c r="P68" s="235"/>
      <c r="Q68" s="246"/>
    </row>
    <row r="69" spans="2:17" x14ac:dyDescent="0.25">
      <c r="F69" s="43"/>
      <c r="G69" s="43"/>
      <c r="H69" s="43"/>
    </row>
  </sheetData>
  <mergeCells count="177">
    <mergeCell ref="Q62:Q68"/>
    <mergeCell ref="M65:M66"/>
    <mergeCell ref="N65:N66"/>
    <mergeCell ref="O65:O66"/>
    <mergeCell ref="M67:M68"/>
    <mergeCell ref="N67:N68"/>
    <mergeCell ref="O67:O68"/>
    <mergeCell ref="H62:H68"/>
    <mergeCell ref="I62:I68"/>
    <mergeCell ref="M62:M64"/>
    <mergeCell ref="N62:N64"/>
    <mergeCell ref="O62:O64"/>
    <mergeCell ref="P62:P68"/>
    <mergeCell ref="B62:B68"/>
    <mergeCell ref="C62:C68"/>
    <mergeCell ref="D62:D68"/>
    <mergeCell ref="E62:E68"/>
    <mergeCell ref="F62:F68"/>
    <mergeCell ref="G62:G68"/>
    <mergeCell ref="N55:N58"/>
    <mergeCell ref="O55:O58"/>
    <mergeCell ref="P55:P61"/>
    <mergeCell ref="Q55:Q61"/>
    <mergeCell ref="M59:M61"/>
    <mergeCell ref="N59:N61"/>
    <mergeCell ref="O59:O61"/>
    <mergeCell ref="Q50:Q54"/>
    <mergeCell ref="B55:B61"/>
    <mergeCell ref="C55:C61"/>
    <mergeCell ref="D55:D61"/>
    <mergeCell ref="E55:E61"/>
    <mergeCell ref="F55:F61"/>
    <mergeCell ref="G55:G61"/>
    <mergeCell ref="H55:H61"/>
    <mergeCell ref="I55:I61"/>
    <mergeCell ref="M55:M58"/>
    <mergeCell ref="B50:B54"/>
    <mergeCell ref="C50:C54"/>
    <mergeCell ref="D50:D54"/>
    <mergeCell ref="E50:E54"/>
    <mergeCell ref="F50:F54"/>
    <mergeCell ref="G50:G54"/>
    <mergeCell ref="H50:H54"/>
    <mergeCell ref="I50:I54"/>
    <mergeCell ref="P50:P54"/>
    <mergeCell ref="Q39:Q42"/>
    <mergeCell ref="B43:Q43"/>
    <mergeCell ref="B44:B49"/>
    <mergeCell ref="C44:C49"/>
    <mergeCell ref="D44:D49"/>
    <mergeCell ref="E44:E49"/>
    <mergeCell ref="F44:F49"/>
    <mergeCell ref="G44:G49"/>
    <mergeCell ref="Q44:Q49"/>
    <mergeCell ref="H44:H49"/>
    <mergeCell ref="I44:I49"/>
    <mergeCell ref="M44:M45"/>
    <mergeCell ref="N44:N45"/>
    <mergeCell ref="O44:O45"/>
    <mergeCell ref="P44:P49"/>
    <mergeCell ref="Q35:Q38"/>
    <mergeCell ref="B39:B42"/>
    <mergeCell ref="C39:C42"/>
    <mergeCell ref="D39:D42"/>
    <mergeCell ref="F39:F42"/>
    <mergeCell ref="G39:G42"/>
    <mergeCell ref="H39:H42"/>
    <mergeCell ref="I39:I42"/>
    <mergeCell ref="M39:M40"/>
    <mergeCell ref="N39:N40"/>
    <mergeCell ref="H35:H38"/>
    <mergeCell ref="I35:I38"/>
    <mergeCell ref="M35:M36"/>
    <mergeCell ref="N35:N36"/>
    <mergeCell ref="O35:O36"/>
    <mergeCell ref="P35:P38"/>
    <mergeCell ref="B35:B38"/>
    <mergeCell ref="C35:C38"/>
    <mergeCell ref="D35:D38"/>
    <mergeCell ref="E35:E38"/>
    <mergeCell ref="F35:F38"/>
    <mergeCell ref="G35:G38"/>
    <mergeCell ref="O39:O40"/>
    <mergeCell ref="P39:P42"/>
    <mergeCell ref="Q30:Q34"/>
    <mergeCell ref="M33:M34"/>
    <mergeCell ref="N33:N34"/>
    <mergeCell ref="O33:O34"/>
    <mergeCell ref="Q25:Q28"/>
    <mergeCell ref="B29:Q29"/>
    <mergeCell ref="B30:B34"/>
    <mergeCell ref="C30:C34"/>
    <mergeCell ref="D30:D34"/>
    <mergeCell ref="E30:E34"/>
    <mergeCell ref="F30:F34"/>
    <mergeCell ref="G30:G34"/>
    <mergeCell ref="H30:H34"/>
    <mergeCell ref="I30:I34"/>
    <mergeCell ref="H25:H28"/>
    <mergeCell ref="I25:I28"/>
    <mergeCell ref="M25:M28"/>
    <mergeCell ref="N25:N28"/>
    <mergeCell ref="O25:O28"/>
    <mergeCell ref="P25:P28"/>
    <mergeCell ref="O19:O21"/>
    <mergeCell ref="P19:P24"/>
    <mergeCell ref="B19:B24"/>
    <mergeCell ref="C19:C24"/>
    <mergeCell ref="D19:D24"/>
    <mergeCell ref="E19:E20"/>
    <mergeCell ref="F19:F24"/>
    <mergeCell ref="G19:G24"/>
    <mergeCell ref="M30:M32"/>
    <mergeCell ref="N30:N32"/>
    <mergeCell ref="O30:O32"/>
    <mergeCell ref="P30:P34"/>
    <mergeCell ref="B17:Q17"/>
    <mergeCell ref="B18:Q18"/>
    <mergeCell ref="H12:H16"/>
    <mergeCell ref="I12:I16"/>
    <mergeCell ref="M12:M14"/>
    <mergeCell ref="N12:N14"/>
    <mergeCell ref="O12:O14"/>
    <mergeCell ref="P12:P16"/>
    <mergeCell ref="B25:B28"/>
    <mergeCell ref="C25:C28"/>
    <mergeCell ref="D25:D28"/>
    <mergeCell ref="E25:E28"/>
    <mergeCell ref="F25:F28"/>
    <mergeCell ref="G25:G28"/>
    <mergeCell ref="Q19:Q24"/>
    <mergeCell ref="E21:E22"/>
    <mergeCell ref="M22:M24"/>
    <mergeCell ref="N22:N24"/>
    <mergeCell ref="O22:O24"/>
    <mergeCell ref="E23:E24"/>
    <mergeCell ref="H19:H24"/>
    <mergeCell ref="I19:I24"/>
    <mergeCell ref="M19:M21"/>
    <mergeCell ref="N19:N21"/>
    <mergeCell ref="H9:H11"/>
    <mergeCell ref="I9:I11"/>
    <mergeCell ref="P9:P11"/>
    <mergeCell ref="Q9:Q11"/>
    <mergeCell ref="B12:B16"/>
    <mergeCell ref="C12:C16"/>
    <mergeCell ref="D12:D16"/>
    <mergeCell ref="E12:E16"/>
    <mergeCell ref="F12:F16"/>
    <mergeCell ref="G12:G16"/>
    <mergeCell ref="B9:B11"/>
    <mergeCell ref="C9:C11"/>
    <mergeCell ref="D9:D11"/>
    <mergeCell ref="E9:E11"/>
    <mergeCell ref="F9:F11"/>
    <mergeCell ref="G9:G11"/>
    <mergeCell ref="Q12:Q16"/>
    <mergeCell ref="M15:M16"/>
    <mergeCell ref="N15:N16"/>
    <mergeCell ref="O15:O16"/>
    <mergeCell ref="B2:Q2"/>
    <mergeCell ref="L7:L8"/>
    <mergeCell ref="M7:M8"/>
    <mergeCell ref="N7:N8"/>
    <mergeCell ref="O7:O8"/>
    <mergeCell ref="P7:P8"/>
    <mergeCell ref="Q7:Q8"/>
    <mergeCell ref="B3:Q3"/>
    <mergeCell ref="B4:Q4"/>
    <mergeCell ref="B5:Q5"/>
    <mergeCell ref="B6:Q6"/>
    <mergeCell ref="B7:D7"/>
    <mergeCell ref="E7:E8"/>
    <mergeCell ref="F7:G7"/>
    <mergeCell ref="H7:I7"/>
    <mergeCell ref="J7:J8"/>
    <mergeCell ref="K7:K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4971A-8884-468C-9B76-17935AB08559}">
  <sheetPr>
    <tabColor theme="8" tint="0.59999389629810485"/>
  </sheetPr>
  <dimension ref="A1:V127"/>
  <sheetViews>
    <sheetView workbookViewId="0">
      <selection activeCell="B4" sqref="B4"/>
    </sheetView>
  </sheetViews>
  <sheetFormatPr baseColWidth="10" defaultColWidth="10.85546875" defaultRowHeight="15" x14ac:dyDescent="0.25"/>
  <cols>
    <col min="1" max="1" width="3.42578125" style="11" customWidth="1"/>
    <col min="2" max="2" width="32.7109375" style="11" customWidth="1"/>
    <col min="3" max="3" width="11.5703125" style="11" bestFit="1" customWidth="1"/>
    <col min="4" max="4" width="73.28515625" style="11" customWidth="1"/>
    <col min="5" max="5" width="15" style="117" customWidth="1"/>
    <col min="6" max="6" width="11.5703125" style="220" bestFit="1" customWidth="1"/>
    <col min="7" max="7" width="14.28515625" style="220" customWidth="1"/>
    <col min="8" max="8" width="11.7109375" style="117" bestFit="1" customWidth="1"/>
    <col min="9" max="9" width="12.85546875" style="117" customWidth="1"/>
    <col min="10" max="10" width="11.7109375" style="117" bestFit="1" customWidth="1"/>
    <col min="11" max="11" width="15.140625" style="117" customWidth="1"/>
    <col min="12" max="12" width="13.42578125" style="117" customWidth="1"/>
    <col min="13" max="13" width="15.28515625" style="117" customWidth="1"/>
    <col min="14" max="14" width="23.28515625" style="11" bestFit="1" customWidth="1"/>
    <col min="15" max="16384" width="10.85546875" style="11"/>
  </cols>
  <sheetData>
    <row r="1" spans="2:22" ht="24" customHeight="1" x14ac:dyDescent="0.25">
      <c r="B1" s="336" t="s">
        <v>1261</v>
      </c>
      <c r="C1" s="337"/>
      <c r="D1" s="338"/>
      <c r="E1" s="338"/>
      <c r="F1" s="338"/>
      <c r="G1" s="338"/>
      <c r="H1" s="338"/>
      <c r="I1" s="338"/>
      <c r="J1" s="338"/>
      <c r="K1" s="339"/>
      <c r="L1" s="339"/>
      <c r="M1" s="340"/>
      <c r="N1" s="64"/>
      <c r="O1" s="65"/>
      <c r="P1" s="65"/>
      <c r="Q1" s="65"/>
      <c r="R1" s="65"/>
    </row>
    <row r="2" spans="2:22" ht="16.5" customHeight="1" x14ac:dyDescent="0.25">
      <c r="B2" s="341"/>
      <c r="C2" s="342"/>
      <c r="D2" s="343"/>
      <c r="E2" s="343"/>
      <c r="F2" s="343"/>
      <c r="G2" s="343"/>
      <c r="H2" s="343"/>
      <c r="I2" s="343"/>
      <c r="J2" s="343"/>
      <c r="K2" s="344"/>
      <c r="L2" s="344"/>
      <c r="M2" s="345"/>
      <c r="N2" s="64"/>
      <c r="O2" s="65"/>
      <c r="P2" s="65"/>
      <c r="Q2" s="65"/>
      <c r="R2" s="65"/>
    </row>
    <row r="3" spans="2:22" ht="18" customHeight="1" thickBot="1" x14ac:dyDescent="0.3">
      <c r="B3" s="346"/>
      <c r="C3" s="347"/>
      <c r="D3" s="348"/>
      <c r="E3" s="348"/>
      <c r="F3" s="348"/>
      <c r="G3" s="348"/>
      <c r="H3" s="348"/>
      <c r="I3" s="348"/>
      <c r="J3" s="348"/>
      <c r="K3" s="349"/>
      <c r="L3" s="349"/>
      <c r="M3" s="350"/>
      <c r="N3" s="64"/>
      <c r="O3" s="65"/>
      <c r="P3" s="65"/>
      <c r="Q3" s="65"/>
      <c r="R3" s="65"/>
    </row>
    <row r="4" spans="2:22" ht="16.5" customHeight="1" thickBot="1" x14ac:dyDescent="0.3">
      <c r="B4" s="66"/>
      <c r="C4" s="67"/>
      <c r="D4" s="68"/>
      <c r="E4" s="69"/>
      <c r="F4" s="174"/>
      <c r="G4" s="174"/>
      <c r="H4" s="69"/>
      <c r="I4" s="69"/>
      <c r="J4" s="69"/>
      <c r="K4" s="69"/>
      <c r="L4" s="69"/>
      <c r="M4" s="69"/>
      <c r="N4" s="64"/>
      <c r="O4" s="65"/>
      <c r="P4" s="65"/>
      <c r="Q4" s="65"/>
      <c r="R4" s="65"/>
    </row>
    <row r="5" spans="2:22" ht="44.25" customHeight="1" thickBot="1" x14ac:dyDescent="0.3">
      <c r="B5" s="351" t="s">
        <v>959</v>
      </c>
      <c r="C5" s="352"/>
      <c r="D5" s="352"/>
      <c r="E5" s="352"/>
      <c r="F5" s="352"/>
      <c r="G5" s="352"/>
      <c r="H5" s="352"/>
      <c r="I5" s="352"/>
      <c r="J5" s="352"/>
      <c r="K5" s="352"/>
      <c r="L5" s="352"/>
      <c r="M5" s="353"/>
      <c r="N5" s="64"/>
      <c r="O5" s="65"/>
      <c r="P5" s="65"/>
      <c r="Q5" s="65"/>
      <c r="R5" s="65"/>
    </row>
    <row r="6" spans="2:22" ht="32.1" customHeight="1" thickBot="1" x14ac:dyDescent="0.3">
      <c r="B6" s="354" t="s">
        <v>960</v>
      </c>
      <c r="C6" s="355"/>
      <c r="D6" s="356"/>
      <c r="E6" s="360" t="s">
        <v>961</v>
      </c>
      <c r="F6" s="361"/>
      <c r="G6" s="361"/>
      <c r="H6" s="361"/>
      <c r="I6" s="360" t="s">
        <v>962</v>
      </c>
      <c r="J6" s="360"/>
      <c r="K6" s="360"/>
      <c r="L6" s="360"/>
      <c r="M6" s="360"/>
      <c r="N6" s="70"/>
      <c r="O6" s="71"/>
      <c r="P6" s="71"/>
      <c r="Q6" s="71"/>
      <c r="R6" s="71"/>
    </row>
    <row r="7" spans="2:22" s="72" customFormat="1" ht="48.75" customHeight="1" thickBot="1" x14ac:dyDescent="0.3">
      <c r="B7" s="357"/>
      <c r="C7" s="358"/>
      <c r="D7" s="359"/>
      <c r="E7" s="175" t="s">
        <v>963</v>
      </c>
      <c r="F7" s="176" t="s">
        <v>964</v>
      </c>
      <c r="G7" s="176" t="s">
        <v>965</v>
      </c>
      <c r="H7" s="176" t="s">
        <v>966</v>
      </c>
      <c r="I7" s="175" t="s">
        <v>967</v>
      </c>
      <c r="J7" s="175" t="s">
        <v>968</v>
      </c>
      <c r="K7" s="175" t="s">
        <v>969</v>
      </c>
      <c r="L7" s="175" t="s">
        <v>970</v>
      </c>
      <c r="M7" s="175" t="s">
        <v>971</v>
      </c>
      <c r="N7" s="70"/>
      <c r="O7" s="71"/>
      <c r="P7" s="71"/>
      <c r="Q7" s="71"/>
      <c r="R7" s="71"/>
    </row>
    <row r="8" spans="2:22" s="74" customFormat="1" ht="34.5" customHeight="1" thickBot="1" x14ac:dyDescent="0.3">
      <c r="B8" s="362" t="s">
        <v>972</v>
      </c>
      <c r="C8" s="363"/>
      <c r="D8" s="364"/>
      <c r="E8" s="177">
        <f>17/61</f>
        <v>0.27868852459016391</v>
      </c>
      <c r="F8" s="178"/>
      <c r="G8" s="178"/>
      <c r="H8" s="178"/>
      <c r="I8" s="177"/>
      <c r="J8" s="178"/>
      <c r="K8" s="178"/>
      <c r="L8" s="178"/>
      <c r="M8" s="179">
        <f>(L9+L28+L33)*E8</f>
        <v>0.25737868852459017</v>
      </c>
      <c r="N8" s="73"/>
      <c r="O8" s="65"/>
      <c r="P8" s="65"/>
      <c r="Q8" s="65"/>
      <c r="R8" s="65"/>
    </row>
    <row r="9" spans="2:22" s="74" customFormat="1" ht="25.5" customHeight="1" thickBot="1" x14ac:dyDescent="0.3">
      <c r="B9" s="365" t="s">
        <v>973</v>
      </c>
      <c r="C9" s="366"/>
      <c r="D9" s="367"/>
      <c r="E9" s="180"/>
      <c r="F9" s="181">
        <f>13/17</f>
        <v>0.76470588235294112</v>
      </c>
      <c r="G9" s="181"/>
      <c r="H9" s="181"/>
      <c r="I9" s="180"/>
      <c r="J9" s="181"/>
      <c r="K9" s="181"/>
      <c r="L9" s="181">
        <f>SUM(K10,K13,K20,K25,K18)*F9</f>
        <v>0.72352941176470598</v>
      </c>
      <c r="M9" s="182"/>
      <c r="N9" s="64"/>
      <c r="O9" s="65"/>
      <c r="P9" s="65"/>
      <c r="Q9" s="65"/>
      <c r="R9" s="65"/>
    </row>
    <row r="10" spans="2:22" s="74" customFormat="1" ht="21.75" customHeight="1" thickBot="1" x14ac:dyDescent="0.3">
      <c r="B10" s="368" t="s">
        <v>974</v>
      </c>
      <c r="C10" s="369"/>
      <c r="D10" s="370"/>
      <c r="E10" s="183"/>
      <c r="F10" s="184"/>
      <c r="G10" s="184">
        <f>2/13</f>
        <v>0.15384615384615385</v>
      </c>
      <c r="H10" s="185"/>
      <c r="I10" s="186"/>
      <c r="J10" s="184"/>
      <c r="K10" s="187">
        <f>SUM(J11:J12)*G10</f>
        <v>0.12307692307692308</v>
      </c>
      <c r="L10" s="187"/>
      <c r="M10" s="188"/>
      <c r="N10" s="64"/>
      <c r="O10" s="65"/>
      <c r="P10" s="65"/>
      <c r="Q10" s="65"/>
      <c r="R10" s="65"/>
    </row>
    <row r="11" spans="2:22" ht="52.5" customHeight="1" x14ac:dyDescent="0.25">
      <c r="B11" s="75"/>
      <c r="C11" s="76"/>
      <c r="D11" s="77" t="s">
        <v>975</v>
      </c>
      <c r="E11" s="189"/>
      <c r="F11" s="190"/>
      <c r="G11" s="190"/>
      <c r="H11" s="191">
        <v>0.5</v>
      </c>
      <c r="I11" s="190">
        <v>0.6</v>
      </c>
      <c r="J11" s="192">
        <f>I11*H11</f>
        <v>0.3</v>
      </c>
      <c r="K11" s="190"/>
      <c r="L11" s="190"/>
      <c r="M11" s="191"/>
      <c r="N11" s="64"/>
      <c r="O11" s="65"/>
      <c r="P11" s="65"/>
      <c r="Q11" s="65"/>
      <c r="R11" s="65"/>
    </row>
    <row r="12" spans="2:22" ht="60.75" customHeight="1" thickBot="1" x14ac:dyDescent="0.3">
      <c r="B12" s="78"/>
      <c r="C12" s="79"/>
      <c r="D12" s="80" t="s">
        <v>976</v>
      </c>
      <c r="E12" s="193"/>
      <c r="F12" s="194"/>
      <c r="G12" s="194"/>
      <c r="H12" s="195">
        <v>0.5</v>
      </c>
      <c r="I12" s="192">
        <v>1</v>
      </c>
      <c r="J12" s="194">
        <f>I12*H12</f>
        <v>0.5</v>
      </c>
      <c r="K12" s="192"/>
      <c r="L12" s="192"/>
      <c r="M12" s="196"/>
      <c r="N12" s="64"/>
      <c r="O12" s="65"/>
      <c r="P12" s="65"/>
      <c r="Q12" s="65"/>
      <c r="R12" s="65"/>
      <c r="U12" s="81"/>
      <c r="V12" s="81"/>
    </row>
    <row r="13" spans="2:22" ht="19.5" customHeight="1" thickBot="1" x14ac:dyDescent="0.3">
      <c r="B13" s="371" t="s">
        <v>977</v>
      </c>
      <c r="C13" s="371"/>
      <c r="D13" s="371"/>
      <c r="E13" s="147"/>
      <c r="F13" s="149"/>
      <c r="G13" s="197">
        <f>4/13</f>
        <v>0.30769230769230771</v>
      </c>
      <c r="H13" s="146"/>
      <c r="I13" s="147"/>
      <c r="J13" s="148"/>
      <c r="K13" s="149">
        <f>SUM(J14:J17)*G13</f>
        <v>0.30769230769230771</v>
      </c>
      <c r="L13" s="149"/>
      <c r="M13" s="146"/>
      <c r="N13" s="64"/>
      <c r="O13" s="65"/>
      <c r="P13" s="65"/>
      <c r="Q13" s="65"/>
      <c r="R13" s="65"/>
      <c r="U13" s="81"/>
      <c r="V13" s="81"/>
    </row>
    <row r="14" spans="2:22" ht="59.25" customHeight="1" x14ac:dyDescent="0.25">
      <c r="B14" s="78"/>
      <c r="C14" s="79"/>
      <c r="D14" s="82" t="s">
        <v>978</v>
      </c>
      <c r="E14" s="198"/>
      <c r="F14" s="192"/>
      <c r="G14" s="192"/>
      <c r="H14" s="192">
        <v>0.25</v>
      </c>
      <c r="I14" s="198">
        <v>1</v>
      </c>
      <c r="J14" s="192">
        <f>I14*H14</f>
        <v>0.25</v>
      </c>
      <c r="K14" s="192"/>
      <c r="L14" s="192"/>
      <c r="M14" s="196"/>
      <c r="N14" s="64"/>
      <c r="O14" s="65"/>
      <c r="P14" s="65"/>
      <c r="Q14" s="65"/>
      <c r="R14" s="65"/>
      <c r="U14" s="81"/>
      <c r="V14" s="81"/>
    </row>
    <row r="15" spans="2:22" ht="35.25" customHeight="1" x14ac:dyDescent="0.25">
      <c r="B15" s="78"/>
      <c r="C15" s="79"/>
      <c r="D15" s="82" t="s">
        <v>979</v>
      </c>
      <c r="E15" s="198"/>
      <c r="F15" s="192"/>
      <c r="G15" s="192"/>
      <c r="H15" s="192">
        <v>0.25</v>
      </c>
      <c r="I15" s="198">
        <v>1</v>
      </c>
      <c r="J15" s="192">
        <f t="shared" ref="J15:J16" si="0">I15*H15</f>
        <v>0.25</v>
      </c>
      <c r="K15" s="192"/>
      <c r="L15" s="192"/>
      <c r="M15" s="196"/>
      <c r="N15" s="64"/>
      <c r="O15" s="65"/>
      <c r="P15" s="65"/>
      <c r="Q15" s="65"/>
      <c r="R15" s="65"/>
      <c r="U15" s="81"/>
      <c r="V15" s="81"/>
    </row>
    <row r="16" spans="2:22" ht="56.1" customHeight="1" x14ac:dyDescent="0.25">
      <c r="B16" s="78"/>
      <c r="C16" s="79"/>
      <c r="D16" s="82" t="s">
        <v>980</v>
      </c>
      <c r="E16" s="198"/>
      <c r="F16" s="192"/>
      <c r="G16" s="192"/>
      <c r="H16" s="192">
        <v>0.25</v>
      </c>
      <c r="I16" s="198">
        <v>1</v>
      </c>
      <c r="J16" s="192">
        <f t="shared" si="0"/>
        <v>0.25</v>
      </c>
      <c r="K16" s="192"/>
      <c r="L16" s="192"/>
      <c r="M16" s="196"/>
      <c r="N16" s="64"/>
      <c r="O16" s="65"/>
      <c r="P16" s="65"/>
      <c r="Q16" s="65"/>
      <c r="R16" s="65"/>
      <c r="U16" s="81"/>
      <c r="V16" s="81"/>
    </row>
    <row r="17" spans="1:22" ht="68.25" customHeight="1" thickBot="1" x14ac:dyDescent="0.3">
      <c r="B17" s="78"/>
      <c r="C17" s="79"/>
      <c r="D17" s="82" t="s">
        <v>981</v>
      </c>
      <c r="E17" s="198"/>
      <c r="F17" s="192"/>
      <c r="G17" s="192"/>
      <c r="H17" s="192">
        <v>0.25</v>
      </c>
      <c r="I17" s="198">
        <v>1</v>
      </c>
      <c r="J17" s="192">
        <f>I17*H17</f>
        <v>0.25</v>
      </c>
      <c r="K17" s="192"/>
      <c r="L17" s="192"/>
      <c r="M17" s="196"/>
      <c r="N17" s="64"/>
      <c r="O17" s="65"/>
      <c r="P17" s="65"/>
      <c r="Q17" s="65"/>
      <c r="R17" s="65"/>
      <c r="U17" s="81"/>
      <c r="V17" s="81"/>
    </row>
    <row r="18" spans="1:22" ht="22.5" customHeight="1" thickBot="1" x14ac:dyDescent="0.3">
      <c r="B18" s="371" t="s">
        <v>982</v>
      </c>
      <c r="C18" s="371"/>
      <c r="D18" s="371"/>
      <c r="E18" s="147"/>
      <c r="F18" s="149"/>
      <c r="G18" s="197">
        <f>1/13</f>
        <v>7.6923076923076927E-2</v>
      </c>
      <c r="H18" s="146"/>
      <c r="I18" s="147"/>
      <c r="J18" s="149"/>
      <c r="K18" s="149">
        <f>J19*G18</f>
        <v>7.6923076923076927E-2</v>
      </c>
      <c r="L18" s="149"/>
      <c r="M18" s="146"/>
      <c r="N18" s="64"/>
      <c r="O18" s="65"/>
      <c r="P18" s="65"/>
      <c r="Q18" s="65"/>
      <c r="R18" s="65"/>
      <c r="U18" s="81"/>
      <c r="V18" s="81"/>
    </row>
    <row r="19" spans="1:22" ht="46.5" customHeight="1" thickBot="1" x14ac:dyDescent="0.3">
      <c r="B19" s="78"/>
      <c r="C19" s="79"/>
      <c r="D19" s="82" t="s">
        <v>983</v>
      </c>
      <c r="E19" s="198"/>
      <c r="F19" s="192"/>
      <c r="G19" s="192"/>
      <c r="H19" s="192">
        <v>1</v>
      </c>
      <c r="I19" s="198">
        <v>1</v>
      </c>
      <c r="J19" s="192">
        <f>I19*H19</f>
        <v>1</v>
      </c>
      <c r="K19" s="192"/>
      <c r="L19" s="192"/>
      <c r="M19" s="196"/>
      <c r="N19" s="64"/>
      <c r="O19" s="65"/>
      <c r="P19" s="65"/>
      <c r="Q19" s="65"/>
      <c r="R19" s="65"/>
      <c r="U19" s="81"/>
      <c r="V19" s="81"/>
    </row>
    <row r="20" spans="1:22" s="86" customFormat="1" ht="24" customHeight="1" thickBot="1" x14ac:dyDescent="0.3">
      <c r="A20" s="83"/>
      <c r="B20" s="333" t="s">
        <v>984</v>
      </c>
      <c r="C20" s="334"/>
      <c r="D20" s="335"/>
      <c r="E20" s="147"/>
      <c r="F20" s="149"/>
      <c r="G20" s="197">
        <f>4/13</f>
        <v>0.30769230769230771</v>
      </c>
      <c r="H20" s="146"/>
      <c r="I20" s="147"/>
      <c r="J20" s="149"/>
      <c r="K20" s="149">
        <f>SUM(J21:J24)*G20</f>
        <v>0.29230769230769232</v>
      </c>
      <c r="L20" s="149"/>
      <c r="M20" s="146"/>
      <c r="N20" s="64"/>
      <c r="O20" s="84"/>
      <c r="P20" s="84"/>
      <c r="Q20" s="84"/>
      <c r="R20" s="84"/>
      <c r="S20" s="11"/>
      <c r="T20" s="85"/>
      <c r="U20" s="11"/>
      <c r="V20" s="11"/>
    </row>
    <row r="21" spans="1:22" ht="57" customHeight="1" x14ac:dyDescent="0.25">
      <c r="B21" s="87"/>
      <c r="C21" s="88"/>
      <c r="D21" s="77" t="s">
        <v>985</v>
      </c>
      <c r="E21" s="189"/>
      <c r="F21" s="190"/>
      <c r="G21" s="190"/>
      <c r="H21" s="191">
        <v>0.25</v>
      </c>
      <c r="I21" s="192">
        <v>1</v>
      </c>
      <c r="J21" s="192">
        <f>I21*H21</f>
        <v>0.25</v>
      </c>
      <c r="K21" s="192"/>
      <c r="L21" s="192"/>
      <c r="M21" s="196"/>
      <c r="N21" s="64"/>
      <c r="O21" s="65"/>
      <c r="P21" s="65"/>
      <c r="Q21" s="65"/>
      <c r="R21" s="65"/>
    </row>
    <row r="22" spans="1:22" ht="50.25" customHeight="1" x14ac:dyDescent="0.25">
      <c r="B22" s="78"/>
      <c r="C22" s="28"/>
      <c r="D22" s="80" t="s">
        <v>986</v>
      </c>
      <c r="E22" s="198"/>
      <c r="F22" s="192"/>
      <c r="G22" s="192"/>
      <c r="H22" s="196">
        <v>0.25</v>
      </c>
      <c r="I22" s="192">
        <v>1</v>
      </c>
      <c r="J22" s="192">
        <f t="shared" ref="J22:J24" si="1">I22*H22</f>
        <v>0.25</v>
      </c>
      <c r="K22" s="192"/>
      <c r="L22" s="192"/>
      <c r="M22" s="196"/>
      <c r="N22" s="64"/>
      <c r="O22" s="65"/>
      <c r="P22" s="65"/>
      <c r="Q22" s="65"/>
      <c r="R22" s="65"/>
    </row>
    <row r="23" spans="1:22" ht="56.25" customHeight="1" x14ac:dyDescent="0.25">
      <c r="B23" s="78"/>
      <c r="C23" s="28"/>
      <c r="D23" s="80" t="s">
        <v>987</v>
      </c>
      <c r="E23" s="198"/>
      <c r="F23" s="192"/>
      <c r="G23" s="192"/>
      <c r="H23" s="196">
        <v>0.25</v>
      </c>
      <c r="I23" s="192">
        <v>1</v>
      </c>
      <c r="J23" s="192">
        <f t="shared" si="1"/>
        <v>0.25</v>
      </c>
      <c r="K23" s="192"/>
      <c r="L23" s="192"/>
      <c r="M23" s="196"/>
      <c r="N23" s="64"/>
      <c r="O23" s="65"/>
      <c r="P23" s="65"/>
      <c r="Q23" s="65"/>
      <c r="R23" s="65"/>
    </row>
    <row r="24" spans="1:22" ht="40.5" customHeight="1" thickBot="1" x14ac:dyDescent="0.3">
      <c r="B24" s="89"/>
      <c r="C24" s="28"/>
      <c r="D24" s="90" t="s">
        <v>988</v>
      </c>
      <c r="E24" s="198"/>
      <c r="F24" s="192"/>
      <c r="G24" s="194"/>
      <c r="H24" s="195">
        <v>0.25</v>
      </c>
      <c r="I24" s="192">
        <v>0.8</v>
      </c>
      <c r="J24" s="192">
        <f t="shared" si="1"/>
        <v>0.2</v>
      </c>
      <c r="K24" s="192"/>
      <c r="L24" s="192"/>
      <c r="M24" s="196"/>
      <c r="N24" s="64"/>
      <c r="O24" s="65"/>
      <c r="P24" s="65"/>
      <c r="Q24" s="65"/>
      <c r="R24" s="65"/>
    </row>
    <row r="25" spans="1:22" s="86" customFormat="1" ht="24" customHeight="1" thickBot="1" x14ac:dyDescent="0.3">
      <c r="A25" s="83"/>
      <c r="B25" s="333" t="s">
        <v>989</v>
      </c>
      <c r="C25" s="334"/>
      <c r="D25" s="335"/>
      <c r="E25" s="147"/>
      <c r="F25" s="149"/>
      <c r="G25" s="197">
        <f>2/13</f>
        <v>0.15384615384615385</v>
      </c>
      <c r="H25" s="146"/>
      <c r="I25" s="147"/>
      <c r="J25" s="149"/>
      <c r="K25" s="149">
        <f>SUM(J26:J27)*G25</f>
        <v>0.14615384615384616</v>
      </c>
      <c r="L25" s="149"/>
      <c r="M25" s="146"/>
      <c r="N25" s="64"/>
      <c r="O25" s="84"/>
      <c r="P25" s="84"/>
      <c r="Q25" s="84"/>
      <c r="R25" s="84"/>
      <c r="S25" s="11"/>
      <c r="T25" s="85"/>
      <c r="U25" s="11"/>
      <c r="V25" s="11"/>
    </row>
    <row r="26" spans="1:22" ht="74.25" customHeight="1" x14ac:dyDescent="0.25">
      <c r="B26" s="87"/>
      <c r="C26" s="88"/>
      <c r="D26" s="77" t="s">
        <v>990</v>
      </c>
      <c r="E26" s="189"/>
      <c r="F26" s="190"/>
      <c r="G26" s="190"/>
      <c r="H26" s="191">
        <v>0.5</v>
      </c>
      <c r="I26" s="192">
        <v>1</v>
      </c>
      <c r="J26" s="192">
        <f>I26*H26</f>
        <v>0.5</v>
      </c>
      <c r="K26" s="192"/>
      <c r="L26" s="192"/>
      <c r="M26" s="196"/>
      <c r="N26" s="64"/>
      <c r="O26" s="65"/>
      <c r="P26" s="65"/>
      <c r="Q26" s="65"/>
      <c r="R26" s="65"/>
    </row>
    <row r="27" spans="1:22" ht="36" customHeight="1" thickBot="1" x14ac:dyDescent="0.3">
      <c r="B27" s="89"/>
      <c r="C27" s="91"/>
      <c r="D27" s="90" t="s">
        <v>991</v>
      </c>
      <c r="E27" s="193"/>
      <c r="F27" s="194"/>
      <c r="G27" s="194"/>
      <c r="H27" s="195">
        <v>0.5</v>
      </c>
      <c r="I27" s="194">
        <v>0.9</v>
      </c>
      <c r="J27" s="192">
        <f>I27*H27</f>
        <v>0.45</v>
      </c>
      <c r="K27" s="194"/>
      <c r="L27" s="194"/>
      <c r="M27" s="195"/>
      <c r="N27" s="64"/>
      <c r="O27" s="65"/>
      <c r="P27" s="65"/>
      <c r="Q27" s="65"/>
      <c r="R27" s="65"/>
    </row>
    <row r="28" spans="1:22" s="74" customFormat="1" ht="25.5" customHeight="1" thickBot="1" x14ac:dyDescent="0.3">
      <c r="B28" s="365" t="s">
        <v>992</v>
      </c>
      <c r="C28" s="366"/>
      <c r="D28" s="367"/>
      <c r="E28" s="180"/>
      <c r="F28" s="181">
        <f>3/17</f>
        <v>0.17647058823529413</v>
      </c>
      <c r="G28" s="181"/>
      <c r="H28" s="181"/>
      <c r="I28" s="180"/>
      <c r="J28" s="181"/>
      <c r="K28" s="181"/>
      <c r="L28" s="181">
        <f>+K29*F28</f>
        <v>0.17059411764705887</v>
      </c>
      <c r="M28" s="182"/>
      <c r="N28" s="64"/>
      <c r="O28" s="65"/>
      <c r="P28" s="65"/>
      <c r="Q28" s="65"/>
      <c r="R28" s="65"/>
    </row>
    <row r="29" spans="1:22" s="74" customFormat="1" ht="21.75" customHeight="1" thickBot="1" x14ac:dyDescent="0.3">
      <c r="B29" s="368" t="s">
        <v>993</v>
      </c>
      <c r="C29" s="369"/>
      <c r="D29" s="370"/>
      <c r="E29" s="183"/>
      <c r="F29" s="184"/>
      <c r="G29" s="184">
        <f>3/3</f>
        <v>1</v>
      </c>
      <c r="H29" s="185"/>
      <c r="I29" s="183"/>
      <c r="J29" s="184"/>
      <c r="K29" s="184">
        <f>SUM(J30:J32)*G29</f>
        <v>0.96670000000000011</v>
      </c>
      <c r="L29" s="184"/>
      <c r="M29" s="185"/>
      <c r="N29" s="64"/>
      <c r="O29" s="65"/>
      <c r="P29" s="65"/>
      <c r="Q29" s="65"/>
      <c r="R29" s="65"/>
    </row>
    <row r="30" spans="1:22" s="86" customFormat="1" ht="78.75" customHeight="1" x14ac:dyDescent="0.25">
      <c r="A30" s="83"/>
      <c r="B30" s="87"/>
      <c r="C30" s="76"/>
      <c r="D30" s="77" t="s">
        <v>994</v>
      </c>
      <c r="E30" s="190"/>
      <c r="F30" s="190"/>
      <c r="G30" s="190"/>
      <c r="H30" s="190">
        <v>0.33400000000000002</v>
      </c>
      <c r="I30" s="189">
        <v>1</v>
      </c>
      <c r="J30" s="190">
        <f>I30*H30</f>
        <v>0.33400000000000002</v>
      </c>
      <c r="K30" s="190"/>
      <c r="L30" s="190"/>
      <c r="M30" s="191"/>
      <c r="N30" s="64"/>
      <c r="O30" s="84"/>
      <c r="P30" s="84"/>
      <c r="Q30" s="84"/>
      <c r="R30" s="84"/>
      <c r="S30" s="11"/>
      <c r="T30" s="85"/>
      <c r="U30" s="11"/>
      <c r="V30" s="11"/>
    </row>
    <row r="31" spans="1:22" s="86" customFormat="1" ht="63.75" customHeight="1" x14ac:dyDescent="0.25">
      <c r="A31" s="83"/>
      <c r="B31" s="78"/>
      <c r="C31" s="79"/>
      <c r="D31" s="80" t="s">
        <v>995</v>
      </c>
      <c r="E31" s="192"/>
      <c r="F31" s="192"/>
      <c r="G31" s="192"/>
      <c r="H31" s="192">
        <v>0.33300000000000002</v>
      </c>
      <c r="I31" s="198">
        <v>1</v>
      </c>
      <c r="J31" s="192">
        <f t="shared" ref="J31:J32" si="2">I31*H31</f>
        <v>0.33300000000000002</v>
      </c>
      <c r="K31" s="192"/>
      <c r="L31" s="192"/>
      <c r="M31" s="196"/>
      <c r="N31" s="64"/>
      <c r="O31" s="84"/>
      <c r="P31" s="84"/>
      <c r="Q31" s="84"/>
      <c r="R31" s="84"/>
      <c r="S31" s="11"/>
      <c r="T31" s="85"/>
      <c r="U31" s="11"/>
      <c r="V31" s="11"/>
    </row>
    <row r="32" spans="1:22" s="86" customFormat="1" ht="39" customHeight="1" thickBot="1" x14ac:dyDescent="0.3">
      <c r="A32" s="83"/>
      <c r="B32" s="89"/>
      <c r="C32" s="92"/>
      <c r="D32" s="90" t="s">
        <v>996</v>
      </c>
      <c r="E32" s="194"/>
      <c r="F32" s="194"/>
      <c r="G32" s="194"/>
      <c r="H32" s="194">
        <v>0.33300000000000002</v>
      </c>
      <c r="I32" s="193">
        <v>0.9</v>
      </c>
      <c r="J32" s="194">
        <f t="shared" si="2"/>
        <v>0.29970000000000002</v>
      </c>
      <c r="K32" s="194"/>
      <c r="L32" s="194"/>
      <c r="M32" s="195"/>
      <c r="N32" s="64"/>
      <c r="O32" s="84"/>
      <c r="P32" s="84"/>
      <c r="Q32" s="84"/>
      <c r="R32" s="84"/>
      <c r="S32" s="11"/>
      <c r="T32" s="85"/>
      <c r="U32" s="11"/>
      <c r="V32" s="11"/>
    </row>
    <row r="33" spans="2:18" ht="36" customHeight="1" thickBot="1" x14ac:dyDescent="0.3">
      <c r="B33" s="365" t="s">
        <v>997</v>
      </c>
      <c r="C33" s="366"/>
      <c r="D33" s="367"/>
      <c r="E33" s="180"/>
      <c r="F33" s="181">
        <f>1/17</f>
        <v>5.8823529411764705E-2</v>
      </c>
      <c r="G33" s="181"/>
      <c r="H33" s="181"/>
      <c r="I33" s="180"/>
      <c r="J33" s="181"/>
      <c r="K33" s="181"/>
      <c r="L33" s="181">
        <f>+K34*F33</f>
        <v>2.9411764705882353E-2</v>
      </c>
      <c r="M33" s="182"/>
      <c r="N33" s="64"/>
      <c r="O33" s="65"/>
      <c r="P33" s="65"/>
      <c r="Q33" s="65"/>
      <c r="R33" s="65"/>
    </row>
    <row r="34" spans="2:18" ht="45" customHeight="1" thickBot="1" x14ac:dyDescent="0.3">
      <c r="B34" s="368" t="s">
        <v>998</v>
      </c>
      <c r="C34" s="369"/>
      <c r="D34" s="370"/>
      <c r="E34" s="147"/>
      <c r="F34" s="149"/>
      <c r="G34" s="197">
        <f>1/1</f>
        <v>1</v>
      </c>
      <c r="H34" s="146"/>
      <c r="I34" s="147"/>
      <c r="J34" s="149"/>
      <c r="K34" s="149">
        <f>SUM(J35:J35)*G34</f>
        <v>0.5</v>
      </c>
      <c r="L34" s="149"/>
      <c r="M34" s="146"/>
      <c r="N34" s="65"/>
      <c r="O34" s="65"/>
      <c r="P34" s="65"/>
      <c r="Q34" s="65"/>
      <c r="R34" s="65"/>
    </row>
    <row r="35" spans="2:18" ht="60" customHeight="1" thickBot="1" x14ac:dyDescent="0.3">
      <c r="B35" s="89"/>
      <c r="C35" s="91"/>
      <c r="D35" s="90" t="s">
        <v>999</v>
      </c>
      <c r="E35" s="193"/>
      <c r="F35" s="194"/>
      <c r="G35" s="194"/>
      <c r="H35" s="195">
        <v>1</v>
      </c>
      <c r="I35" s="194">
        <v>0.5</v>
      </c>
      <c r="J35" s="194">
        <f>I35*H35</f>
        <v>0.5</v>
      </c>
      <c r="K35" s="194"/>
      <c r="L35" s="194"/>
      <c r="M35" s="195"/>
      <c r="N35" s="64"/>
      <c r="O35" s="65"/>
      <c r="P35" s="65"/>
      <c r="Q35" s="65"/>
      <c r="R35" s="65"/>
    </row>
    <row r="36" spans="2:18" ht="38.25" customHeight="1" thickBot="1" x14ac:dyDescent="0.3">
      <c r="B36" s="2"/>
      <c r="C36" s="93"/>
      <c r="D36" s="82"/>
      <c r="E36" s="192"/>
      <c r="F36" s="192"/>
      <c r="G36" s="192"/>
      <c r="H36" s="194"/>
      <c r="I36" s="192"/>
      <c r="J36" s="194"/>
      <c r="K36" s="192"/>
      <c r="L36" s="192"/>
      <c r="M36" s="192"/>
      <c r="N36" s="64"/>
      <c r="O36" s="65"/>
      <c r="P36" s="65"/>
      <c r="Q36" s="65"/>
      <c r="R36" s="65"/>
    </row>
    <row r="37" spans="2:18" ht="37.5" customHeight="1" thickBot="1" x14ac:dyDescent="0.3">
      <c r="B37" s="375" t="s">
        <v>1000</v>
      </c>
      <c r="C37" s="376"/>
      <c r="D37" s="376"/>
      <c r="E37" s="177">
        <f>11/61</f>
        <v>0.18032786885245902</v>
      </c>
      <c r="F37" s="178"/>
      <c r="G37" s="178"/>
      <c r="H37" s="178"/>
      <c r="I37" s="177"/>
      <c r="J37" s="178"/>
      <c r="K37" s="178"/>
      <c r="L37" s="178"/>
      <c r="M37" s="179">
        <f>(SUM(L38,L52)*E37)</f>
        <v>0.18032786885245902</v>
      </c>
      <c r="N37" s="64"/>
      <c r="O37" s="65"/>
      <c r="P37" s="65"/>
      <c r="Q37" s="65"/>
      <c r="R37" s="65"/>
    </row>
    <row r="38" spans="2:18" ht="30.75" customHeight="1" thickBot="1" x14ac:dyDescent="0.3">
      <c r="B38" s="377" t="s">
        <v>1001</v>
      </c>
      <c r="C38" s="378"/>
      <c r="D38" s="379"/>
      <c r="E38" s="180"/>
      <c r="F38" s="181">
        <f>11/12</f>
        <v>0.91666666666666663</v>
      </c>
      <c r="G38" s="181"/>
      <c r="H38" s="181"/>
      <c r="I38" s="180"/>
      <c r="J38" s="181"/>
      <c r="K38" s="181"/>
      <c r="L38" s="181">
        <f>SUM(K39,K41,K46)*F38</f>
        <v>0.91666666666666663</v>
      </c>
      <c r="M38" s="182"/>
      <c r="N38" s="64"/>
      <c r="O38" s="65"/>
      <c r="P38" s="65"/>
      <c r="Q38" s="65"/>
      <c r="R38" s="65"/>
    </row>
    <row r="39" spans="2:18" ht="34.5" customHeight="1" thickBot="1" x14ac:dyDescent="0.3">
      <c r="B39" s="380" t="s">
        <v>1002</v>
      </c>
      <c r="C39" s="381"/>
      <c r="D39" s="382"/>
      <c r="E39" s="186"/>
      <c r="F39" s="187"/>
      <c r="G39" s="187">
        <f>1/11</f>
        <v>9.0909090909090912E-2</v>
      </c>
      <c r="H39" s="187"/>
      <c r="I39" s="186"/>
      <c r="J39" s="187"/>
      <c r="K39" s="187">
        <f>J40*G39</f>
        <v>9.0909090909090912E-2</v>
      </c>
      <c r="L39" s="187"/>
      <c r="M39" s="188"/>
      <c r="N39" s="64"/>
      <c r="O39" s="65"/>
      <c r="P39" s="65"/>
      <c r="Q39" s="65"/>
      <c r="R39" s="65"/>
    </row>
    <row r="40" spans="2:18" ht="41.25" customHeight="1" thickBot="1" x14ac:dyDescent="0.3">
      <c r="B40" s="75"/>
      <c r="C40" s="94"/>
      <c r="D40" s="90" t="s">
        <v>1003</v>
      </c>
      <c r="E40" s="189"/>
      <c r="F40" s="190"/>
      <c r="G40" s="190"/>
      <c r="H40" s="190">
        <v>1</v>
      </c>
      <c r="I40" s="189">
        <v>1</v>
      </c>
      <c r="J40" s="190">
        <f>H40*I40</f>
        <v>1</v>
      </c>
      <c r="K40" s="190"/>
      <c r="L40" s="190"/>
      <c r="M40" s="191"/>
      <c r="N40" s="64"/>
      <c r="O40" s="65"/>
      <c r="P40" s="65"/>
      <c r="Q40" s="65"/>
      <c r="R40" s="65"/>
    </row>
    <row r="41" spans="2:18" ht="42" customHeight="1" thickBot="1" x14ac:dyDescent="0.3">
      <c r="B41" s="383" t="s">
        <v>1004</v>
      </c>
      <c r="C41" s="384"/>
      <c r="D41" s="385"/>
      <c r="E41" s="153"/>
      <c r="F41" s="154"/>
      <c r="G41" s="199">
        <f>4/11</f>
        <v>0.36363636363636365</v>
      </c>
      <c r="H41" s="150"/>
      <c r="I41" s="151"/>
      <c r="J41" s="150"/>
      <c r="K41" s="200">
        <f>SUM(J42:J45)*G41</f>
        <v>0.36363636363636365</v>
      </c>
      <c r="L41" s="150"/>
      <c r="M41" s="152"/>
      <c r="N41" s="64"/>
      <c r="O41" s="65"/>
      <c r="P41" s="65"/>
      <c r="Q41" s="65"/>
      <c r="R41" s="65"/>
    </row>
    <row r="42" spans="2:18" ht="49.5" customHeight="1" x14ac:dyDescent="0.25">
      <c r="B42" s="75"/>
      <c r="C42" s="94"/>
      <c r="D42" s="95" t="s">
        <v>1005</v>
      </c>
      <c r="E42" s="189"/>
      <c r="F42" s="190"/>
      <c r="G42" s="190"/>
      <c r="H42" s="191">
        <v>0.25</v>
      </c>
      <c r="I42" s="192">
        <v>1</v>
      </c>
      <c r="J42" s="192">
        <f>H42*I42</f>
        <v>0.25</v>
      </c>
      <c r="K42" s="192"/>
      <c r="L42" s="192"/>
      <c r="M42" s="196"/>
      <c r="N42" s="64"/>
      <c r="O42" s="65"/>
      <c r="P42" s="65"/>
      <c r="Q42" s="65"/>
      <c r="R42" s="65"/>
    </row>
    <row r="43" spans="2:18" ht="48" customHeight="1" x14ac:dyDescent="0.25">
      <c r="B43" s="96"/>
      <c r="C43" s="93"/>
      <c r="D43" s="82" t="s">
        <v>1006</v>
      </c>
      <c r="E43" s="198"/>
      <c r="F43" s="192"/>
      <c r="G43" s="192"/>
      <c r="H43" s="196">
        <v>0.25</v>
      </c>
      <c r="I43" s="192">
        <v>1</v>
      </c>
      <c r="J43" s="192">
        <f t="shared" ref="J43:J45" si="3">H43*I43</f>
        <v>0.25</v>
      </c>
      <c r="K43" s="192"/>
      <c r="L43" s="192"/>
      <c r="M43" s="196"/>
      <c r="N43" s="64"/>
      <c r="O43" s="65"/>
      <c r="P43" s="65"/>
      <c r="Q43" s="65"/>
      <c r="R43" s="65"/>
    </row>
    <row r="44" spans="2:18" ht="45" customHeight="1" x14ac:dyDescent="0.25">
      <c r="B44" s="96"/>
      <c r="C44" s="93"/>
      <c r="D44" s="82" t="s">
        <v>1007</v>
      </c>
      <c r="E44" s="198"/>
      <c r="F44" s="192"/>
      <c r="G44" s="192"/>
      <c r="H44" s="196">
        <v>0.25</v>
      </c>
      <c r="I44" s="192">
        <v>1</v>
      </c>
      <c r="J44" s="192">
        <f t="shared" si="3"/>
        <v>0.25</v>
      </c>
      <c r="K44" s="192"/>
      <c r="L44" s="192"/>
      <c r="M44" s="196"/>
      <c r="N44" s="64"/>
      <c r="O44" s="65"/>
      <c r="P44" s="65"/>
      <c r="Q44" s="65"/>
      <c r="R44" s="65"/>
    </row>
    <row r="45" spans="2:18" ht="39" customHeight="1" thickBot="1" x14ac:dyDescent="0.3">
      <c r="B45" s="97"/>
      <c r="C45" s="98"/>
      <c r="D45" s="99" t="s">
        <v>1008</v>
      </c>
      <c r="E45" s="198"/>
      <c r="F45" s="192"/>
      <c r="G45" s="192"/>
      <c r="H45" s="195">
        <v>0.25</v>
      </c>
      <c r="I45" s="192">
        <v>1</v>
      </c>
      <c r="J45" s="192">
        <f t="shared" si="3"/>
        <v>0.25</v>
      </c>
      <c r="K45" s="192"/>
      <c r="L45" s="192"/>
      <c r="M45" s="196"/>
      <c r="N45" s="64"/>
      <c r="O45" s="65"/>
      <c r="P45" s="65"/>
      <c r="Q45" s="65"/>
      <c r="R45" s="65"/>
    </row>
    <row r="46" spans="2:18" ht="39" customHeight="1" thickBot="1" x14ac:dyDescent="0.3">
      <c r="B46" s="380" t="s">
        <v>1009</v>
      </c>
      <c r="C46" s="381"/>
      <c r="D46" s="382"/>
      <c r="E46" s="153"/>
      <c r="F46" s="154"/>
      <c r="G46" s="199">
        <f>6/11</f>
        <v>0.54545454545454541</v>
      </c>
      <c r="H46" s="150"/>
      <c r="I46" s="153"/>
      <c r="J46" s="154"/>
      <c r="K46" s="154">
        <f>SUM(J47:J51)*G46</f>
        <v>0.54545454545454541</v>
      </c>
      <c r="L46" s="150"/>
      <c r="M46" s="152"/>
      <c r="N46" s="64"/>
      <c r="O46" s="65"/>
      <c r="P46" s="65"/>
      <c r="Q46" s="65"/>
      <c r="R46" s="65"/>
    </row>
    <row r="47" spans="2:18" ht="51.75" customHeight="1" x14ac:dyDescent="0.25">
      <c r="B47" s="96"/>
      <c r="C47" s="93"/>
      <c r="D47" s="80" t="s">
        <v>1010</v>
      </c>
      <c r="E47" s="198"/>
      <c r="F47" s="192"/>
      <c r="G47" s="192"/>
      <c r="H47" s="196">
        <v>0.2</v>
      </c>
      <c r="I47" s="192">
        <v>1</v>
      </c>
      <c r="J47" s="192">
        <f t="shared" ref="J47:J51" si="4">H47*I47</f>
        <v>0.2</v>
      </c>
      <c r="K47" s="192"/>
      <c r="L47" s="192"/>
      <c r="M47" s="196"/>
      <c r="N47" s="64"/>
      <c r="O47" s="65"/>
      <c r="P47" s="65"/>
      <c r="Q47" s="65"/>
      <c r="R47" s="65"/>
    </row>
    <row r="48" spans="2:18" ht="26.25" customHeight="1" x14ac:dyDescent="0.25">
      <c r="B48" s="96"/>
      <c r="C48" s="93"/>
      <c r="D48" s="80" t="s">
        <v>1011</v>
      </c>
      <c r="E48" s="198"/>
      <c r="F48" s="192"/>
      <c r="G48" s="192"/>
      <c r="H48" s="196">
        <v>0.2</v>
      </c>
      <c r="I48" s="192">
        <v>1</v>
      </c>
      <c r="J48" s="192">
        <f t="shared" si="4"/>
        <v>0.2</v>
      </c>
      <c r="K48" s="192"/>
      <c r="L48" s="192"/>
      <c r="M48" s="196"/>
      <c r="N48" s="64"/>
      <c r="O48" s="65"/>
      <c r="P48" s="65"/>
      <c r="Q48" s="65"/>
      <c r="R48" s="65"/>
    </row>
    <row r="49" spans="2:18" ht="47.25" customHeight="1" x14ac:dyDescent="0.25">
      <c r="B49" s="96"/>
      <c r="C49" s="93"/>
      <c r="D49" s="80" t="s">
        <v>1012</v>
      </c>
      <c r="E49" s="198"/>
      <c r="F49" s="192"/>
      <c r="G49" s="192"/>
      <c r="H49" s="196">
        <v>0.2</v>
      </c>
      <c r="I49" s="192">
        <v>1</v>
      </c>
      <c r="J49" s="192">
        <f t="shared" si="4"/>
        <v>0.2</v>
      </c>
      <c r="K49" s="192"/>
      <c r="L49" s="192"/>
      <c r="M49" s="196"/>
      <c r="N49" s="64"/>
      <c r="O49" s="65"/>
      <c r="P49" s="65"/>
      <c r="Q49" s="65"/>
      <c r="R49" s="65"/>
    </row>
    <row r="50" spans="2:18" ht="47.1" customHeight="1" x14ac:dyDescent="0.25">
      <c r="B50" s="96"/>
      <c r="C50" s="93"/>
      <c r="D50" s="80" t="s">
        <v>1013</v>
      </c>
      <c r="E50" s="198"/>
      <c r="F50" s="192"/>
      <c r="G50" s="192"/>
      <c r="H50" s="196">
        <v>0.2</v>
      </c>
      <c r="I50" s="192">
        <v>1</v>
      </c>
      <c r="J50" s="192">
        <f t="shared" si="4"/>
        <v>0.2</v>
      </c>
      <c r="K50" s="192"/>
      <c r="L50" s="192"/>
      <c r="M50" s="196"/>
      <c r="N50" s="64"/>
      <c r="O50" s="65"/>
      <c r="P50" s="65"/>
      <c r="Q50" s="65"/>
      <c r="R50" s="65"/>
    </row>
    <row r="51" spans="2:18" ht="49.5" customHeight="1" thickBot="1" x14ac:dyDescent="0.3">
      <c r="B51" s="96"/>
      <c r="C51" s="93"/>
      <c r="D51" s="80" t="s">
        <v>1014</v>
      </c>
      <c r="E51" s="198"/>
      <c r="F51" s="192"/>
      <c r="G51" s="192"/>
      <c r="H51" s="196">
        <v>0.2</v>
      </c>
      <c r="I51" s="192">
        <v>1</v>
      </c>
      <c r="J51" s="192">
        <f t="shared" si="4"/>
        <v>0.2</v>
      </c>
      <c r="K51" s="192"/>
      <c r="L51" s="192"/>
      <c r="M51" s="196"/>
      <c r="N51" s="64"/>
      <c r="O51" s="65"/>
      <c r="P51" s="65"/>
      <c r="Q51" s="65"/>
      <c r="R51" s="65"/>
    </row>
    <row r="52" spans="2:18" s="20" customFormat="1" ht="30.75" customHeight="1" thickBot="1" x14ac:dyDescent="0.3">
      <c r="B52" s="377" t="s">
        <v>1015</v>
      </c>
      <c r="C52" s="378"/>
      <c r="D52" s="379"/>
      <c r="E52" s="156"/>
      <c r="F52" s="201">
        <f>1/12</f>
        <v>8.3333333333333329E-2</v>
      </c>
      <c r="G52" s="157"/>
      <c r="H52" s="155"/>
      <c r="I52" s="156"/>
      <c r="J52" s="157"/>
      <c r="K52" s="157"/>
      <c r="L52" s="157">
        <f>K53*F52</f>
        <v>8.3333333333333329E-2</v>
      </c>
      <c r="M52" s="155"/>
      <c r="N52" s="100"/>
    </row>
    <row r="53" spans="2:18" s="20" customFormat="1" ht="30.75" customHeight="1" thickBot="1" x14ac:dyDescent="0.3">
      <c r="B53" s="380" t="s">
        <v>1016</v>
      </c>
      <c r="C53" s="381"/>
      <c r="D53" s="381"/>
      <c r="E53" s="153"/>
      <c r="F53" s="154"/>
      <c r="G53" s="199">
        <f>1/1</f>
        <v>1</v>
      </c>
      <c r="H53" s="158"/>
      <c r="I53" s="153"/>
      <c r="J53" s="154"/>
      <c r="K53" s="154">
        <f>J54*G53</f>
        <v>1</v>
      </c>
      <c r="L53" s="154"/>
      <c r="M53" s="158"/>
      <c r="N53" s="79"/>
    </row>
    <row r="54" spans="2:18" s="20" customFormat="1" ht="30.75" customHeight="1" thickBot="1" x14ac:dyDescent="0.3">
      <c r="B54" s="101"/>
      <c r="C54" s="102"/>
      <c r="D54" s="103" t="s">
        <v>1017</v>
      </c>
      <c r="E54" s="193"/>
      <c r="F54" s="194"/>
      <c r="G54" s="194"/>
      <c r="H54" s="195">
        <v>1</v>
      </c>
      <c r="I54" s="193">
        <v>1</v>
      </c>
      <c r="J54" s="194">
        <f>H54*I54</f>
        <v>1</v>
      </c>
      <c r="K54" s="194"/>
      <c r="L54" s="194"/>
      <c r="M54" s="195"/>
      <c r="N54" s="79"/>
    </row>
    <row r="55" spans="2:18" ht="30" customHeight="1" thickBot="1" x14ac:dyDescent="0.3">
      <c r="B55" s="19"/>
      <c r="C55" s="93"/>
      <c r="D55" s="82"/>
      <c r="E55" s="192"/>
      <c r="F55" s="192"/>
      <c r="G55" s="192"/>
      <c r="H55" s="192"/>
      <c r="I55" s="192"/>
      <c r="J55" s="192"/>
      <c r="K55" s="192"/>
      <c r="L55" s="192"/>
      <c r="M55" s="192"/>
      <c r="N55" s="64"/>
      <c r="O55" s="65"/>
      <c r="P55" s="65"/>
      <c r="Q55" s="65"/>
      <c r="R55" s="65"/>
    </row>
    <row r="56" spans="2:18" ht="24" customHeight="1" thickBot="1" x14ac:dyDescent="0.3">
      <c r="B56" s="372" t="s">
        <v>1018</v>
      </c>
      <c r="C56" s="373"/>
      <c r="D56" s="374"/>
      <c r="E56" s="177">
        <f>11/61</f>
        <v>0.18032786885245902</v>
      </c>
      <c r="F56" s="178"/>
      <c r="G56" s="178"/>
      <c r="H56" s="178"/>
      <c r="I56" s="177"/>
      <c r="J56" s="178"/>
      <c r="K56" s="178"/>
      <c r="L56" s="178"/>
      <c r="M56" s="179">
        <f>SUM(L57,L67)*E56</f>
        <v>0.16179668852459017</v>
      </c>
      <c r="N56" s="64"/>
      <c r="O56" s="65"/>
      <c r="P56" s="65"/>
      <c r="Q56" s="65"/>
      <c r="R56" s="65"/>
    </row>
    <row r="57" spans="2:18" ht="42.75" customHeight="1" thickBot="1" x14ac:dyDescent="0.3">
      <c r="B57" s="377" t="s">
        <v>1019</v>
      </c>
      <c r="C57" s="378"/>
      <c r="D57" s="379"/>
      <c r="E57" s="180"/>
      <c r="F57" s="181">
        <f>7/11</f>
        <v>0.63636363636363635</v>
      </c>
      <c r="G57" s="181"/>
      <c r="H57" s="181"/>
      <c r="I57" s="180"/>
      <c r="J57" s="181"/>
      <c r="K57" s="181"/>
      <c r="L57" s="181">
        <f>SUM(K58,K60)*F57</f>
        <v>0.58718799999999993</v>
      </c>
      <c r="M57" s="182"/>
      <c r="N57" s="64"/>
      <c r="O57" s="65"/>
      <c r="P57" s="65"/>
      <c r="Q57" s="65"/>
      <c r="R57" s="65"/>
    </row>
    <row r="58" spans="2:18" ht="36.75" customHeight="1" thickBot="1" x14ac:dyDescent="0.3">
      <c r="B58" s="380" t="s">
        <v>1020</v>
      </c>
      <c r="C58" s="381"/>
      <c r="D58" s="382"/>
      <c r="E58" s="186"/>
      <c r="F58" s="187"/>
      <c r="G58" s="187">
        <f>1/7</f>
        <v>0.14285714285714285</v>
      </c>
      <c r="H58" s="187"/>
      <c r="I58" s="186"/>
      <c r="J58" s="187"/>
      <c r="K58" s="187">
        <f>SUM(J59)*G58</f>
        <v>7.1428571428571425E-2</v>
      </c>
      <c r="L58" s="187"/>
      <c r="M58" s="188"/>
      <c r="N58" s="64"/>
      <c r="O58" s="65"/>
      <c r="P58" s="65"/>
      <c r="Q58" s="65"/>
      <c r="R58" s="65"/>
    </row>
    <row r="59" spans="2:18" ht="36.75" customHeight="1" thickBot="1" x14ac:dyDescent="0.3">
      <c r="B59" s="75"/>
      <c r="C59" s="94"/>
      <c r="D59" s="77" t="s">
        <v>1021</v>
      </c>
      <c r="E59" s="189"/>
      <c r="F59" s="190"/>
      <c r="G59" s="190"/>
      <c r="H59" s="190">
        <v>1</v>
      </c>
      <c r="I59" s="189">
        <v>0.5</v>
      </c>
      <c r="J59" s="190">
        <f>H59*I59</f>
        <v>0.5</v>
      </c>
      <c r="K59" s="190"/>
      <c r="L59" s="190"/>
      <c r="M59" s="191"/>
      <c r="N59" s="64"/>
      <c r="O59" s="65"/>
      <c r="P59" s="65"/>
      <c r="Q59" s="65"/>
      <c r="R59" s="65"/>
    </row>
    <row r="60" spans="2:18" ht="36.75" customHeight="1" thickBot="1" x14ac:dyDescent="0.3">
      <c r="B60" s="380" t="s">
        <v>1022</v>
      </c>
      <c r="C60" s="381"/>
      <c r="D60" s="381"/>
      <c r="E60" s="183"/>
      <c r="F60" s="184"/>
      <c r="G60" s="184">
        <f>6/7</f>
        <v>0.8571428571428571</v>
      </c>
      <c r="H60" s="184"/>
      <c r="I60" s="183"/>
      <c r="J60" s="184"/>
      <c r="K60" s="184">
        <f>SUM(J61:J66)*G60</f>
        <v>0.85129542857142859</v>
      </c>
      <c r="L60" s="184"/>
      <c r="M60" s="185"/>
      <c r="N60" s="64"/>
      <c r="O60" s="65"/>
      <c r="P60" s="65"/>
      <c r="Q60" s="65"/>
      <c r="R60" s="65"/>
    </row>
    <row r="61" spans="2:18" ht="36.75" customHeight="1" x14ac:dyDescent="0.25">
      <c r="B61" s="96"/>
      <c r="C61" s="93"/>
      <c r="D61" s="104" t="s">
        <v>1023</v>
      </c>
      <c r="E61" s="198"/>
      <c r="F61" s="192"/>
      <c r="G61" s="192"/>
      <c r="H61" s="202">
        <v>0.16600000000000001</v>
      </c>
      <c r="I61" s="198">
        <v>0.99299999999999999</v>
      </c>
      <c r="J61" s="192">
        <f>H61*I61</f>
        <v>0.16483800000000001</v>
      </c>
      <c r="K61" s="192"/>
      <c r="L61" s="192"/>
      <c r="M61" s="196"/>
      <c r="N61" s="64"/>
      <c r="O61" s="65"/>
      <c r="P61" s="65"/>
      <c r="Q61" s="65"/>
      <c r="R61" s="65"/>
    </row>
    <row r="62" spans="2:18" ht="35.25" customHeight="1" x14ac:dyDescent="0.25">
      <c r="B62" s="96"/>
      <c r="C62" s="93"/>
      <c r="D62" s="80" t="s">
        <v>1024</v>
      </c>
      <c r="E62" s="198"/>
      <c r="F62" s="192"/>
      <c r="G62" s="192"/>
      <c r="H62" s="202">
        <v>0.16600000000000001</v>
      </c>
      <c r="I62" s="198">
        <v>0.99</v>
      </c>
      <c r="J62" s="192">
        <f>H62*I62</f>
        <v>0.16434000000000001</v>
      </c>
      <c r="K62" s="192"/>
      <c r="L62" s="192"/>
      <c r="M62" s="196"/>
      <c r="N62" s="64"/>
      <c r="O62" s="65"/>
      <c r="P62" s="65"/>
      <c r="Q62" s="65"/>
      <c r="R62" s="65"/>
    </row>
    <row r="63" spans="2:18" ht="30" customHeight="1" x14ac:dyDescent="0.25">
      <c r="B63" s="96"/>
      <c r="C63" s="93"/>
      <c r="D63" s="80" t="s">
        <v>1025</v>
      </c>
      <c r="E63" s="198"/>
      <c r="F63" s="192"/>
      <c r="G63" s="192"/>
      <c r="H63" s="202">
        <v>0.16600000000000001</v>
      </c>
      <c r="I63" s="198">
        <v>1</v>
      </c>
      <c r="J63" s="192">
        <f t="shared" ref="J63:J73" si="5">H63*I63</f>
        <v>0.16600000000000001</v>
      </c>
      <c r="K63" s="192"/>
      <c r="L63" s="192"/>
      <c r="M63" s="196"/>
      <c r="N63" s="64"/>
      <c r="O63" s="65"/>
      <c r="P63" s="65"/>
      <c r="Q63" s="65"/>
      <c r="R63" s="65"/>
    </row>
    <row r="64" spans="2:18" ht="33.75" customHeight="1" x14ac:dyDescent="0.25">
      <c r="B64" s="96"/>
      <c r="C64" s="93"/>
      <c r="D64" s="80" t="s">
        <v>1026</v>
      </c>
      <c r="E64" s="198"/>
      <c r="F64" s="192"/>
      <c r="G64" s="192"/>
      <c r="H64" s="202">
        <v>0.16600000000000001</v>
      </c>
      <c r="I64" s="198">
        <v>1</v>
      </c>
      <c r="J64" s="192">
        <f t="shared" si="5"/>
        <v>0.16600000000000001</v>
      </c>
      <c r="K64" s="192"/>
      <c r="L64" s="192"/>
      <c r="M64" s="196"/>
      <c r="N64" s="64"/>
      <c r="O64" s="65"/>
      <c r="P64" s="65"/>
      <c r="Q64" s="65"/>
      <c r="R64" s="65"/>
    </row>
    <row r="65" spans="2:18" ht="39.75" customHeight="1" x14ac:dyDescent="0.25">
      <c r="B65" s="96"/>
      <c r="C65" s="93"/>
      <c r="D65" s="80" t="s">
        <v>1027</v>
      </c>
      <c r="E65" s="198"/>
      <c r="F65" s="192"/>
      <c r="G65" s="192"/>
      <c r="H65" s="202">
        <v>0.16600000000000001</v>
      </c>
      <c r="I65" s="198">
        <v>1</v>
      </c>
      <c r="J65" s="192">
        <f t="shared" si="5"/>
        <v>0.16600000000000001</v>
      </c>
      <c r="K65" s="192"/>
      <c r="L65" s="192"/>
      <c r="M65" s="196"/>
      <c r="N65" s="64"/>
      <c r="O65" s="65"/>
      <c r="P65" s="65"/>
      <c r="Q65" s="65"/>
      <c r="R65" s="65"/>
    </row>
    <row r="66" spans="2:18" ht="41.25" customHeight="1" thickBot="1" x14ac:dyDescent="0.3">
      <c r="B66" s="96"/>
      <c r="C66" s="93"/>
      <c r="D66" s="80" t="s">
        <v>1028</v>
      </c>
      <c r="E66" s="198"/>
      <c r="F66" s="192"/>
      <c r="G66" s="192"/>
      <c r="H66" s="202">
        <v>0.16600000000000001</v>
      </c>
      <c r="I66" s="198">
        <v>1</v>
      </c>
      <c r="J66" s="192">
        <f t="shared" si="5"/>
        <v>0.16600000000000001</v>
      </c>
      <c r="K66" s="192"/>
      <c r="L66" s="192"/>
      <c r="M66" s="196"/>
      <c r="N66" s="64"/>
      <c r="O66" s="65"/>
      <c r="P66" s="65"/>
      <c r="Q66" s="65"/>
      <c r="R66" s="65"/>
    </row>
    <row r="67" spans="2:18" ht="34.5" customHeight="1" thickBot="1" x14ac:dyDescent="0.3">
      <c r="B67" s="377" t="s">
        <v>1029</v>
      </c>
      <c r="C67" s="378"/>
      <c r="D67" s="378"/>
      <c r="E67" s="180"/>
      <c r="F67" s="181">
        <f>4/11</f>
        <v>0.36363636363636365</v>
      </c>
      <c r="G67" s="181"/>
      <c r="H67" s="181"/>
      <c r="I67" s="203"/>
      <c r="J67" s="204"/>
      <c r="K67" s="204"/>
      <c r="L67" s="204">
        <f>SUM(K68,K72)*F67</f>
        <v>0.31004818181818183</v>
      </c>
      <c r="M67" s="205"/>
      <c r="N67" s="64"/>
      <c r="O67" s="65"/>
      <c r="P67" s="65"/>
      <c r="Q67" s="65"/>
      <c r="R67" s="65"/>
    </row>
    <row r="68" spans="2:18" ht="21.75" customHeight="1" thickBot="1" x14ac:dyDescent="0.3">
      <c r="B68" s="380" t="s">
        <v>1030</v>
      </c>
      <c r="C68" s="381"/>
      <c r="D68" s="381"/>
      <c r="E68" s="183"/>
      <c r="F68" s="184"/>
      <c r="G68" s="184">
        <f>3/4</f>
        <v>0.75</v>
      </c>
      <c r="H68" s="184"/>
      <c r="I68" s="183"/>
      <c r="J68" s="184"/>
      <c r="K68" s="184">
        <f>SUM(J69:J71)*G68</f>
        <v>0.61763250000000003</v>
      </c>
      <c r="L68" s="184"/>
      <c r="M68" s="185"/>
      <c r="N68" s="64"/>
      <c r="O68" s="65"/>
      <c r="P68" s="65"/>
      <c r="Q68" s="65"/>
      <c r="R68" s="65"/>
    </row>
    <row r="69" spans="2:18" ht="45.75" customHeight="1" x14ac:dyDescent="0.25">
      <c r="B69" s="96"/>
      <c r="C69" s="93"/>
      <c r="D69" s="80" t="s">
        <v>1031</v>
      </c>
      <c r="E69" s="198"/>
      <c r="F69" s="192"/>
      <c r="G69" s="192"/>
      <c r="H69" s="196">
        <v>0.33400000000000002</v>
      </c>
      <c r="I69" s="198">
        <v>1</v>
      </c>
      <c r="J69" s="192">
        <f t="shared" si="5"/>
        <v>0.33400000000000002</v>
      </c>
      <c r="K69" s="192"/>
      <c r="L69" s="192"/>
      <c r="M69" s="196"/>
      <c r="N69" s="64"/>
      <c r="O69" s="65"/>
      <c r="P69" s="65"/>
      <c r="Q69" s="65"/>
      <c r="R69" s="65"/>
    </row>
    <row r="70" spans="2:18" ht="36" customHeight="1" x14ac:dyDescent="0.25">
      <c r="B70" s="96"/>
      <c r="C70" s="93"/>
      <c r="D70" s="80" t="s">
        <v>1032</v>
      </c>
      <c r="E70" s="198"/>
      <c r="F70" s="192"/>
      <c r="G70" s="192"/>
      <c r="H70" s="196">
        <v>0.33300000000000002</v>
      </c>
      <c r="I70" s="198">
        <v>0.97</v>
      </c>
      <c r="J70" s="192">
        <f t="shared" si="5"/>
        <v>0.32301000000000002</v>
      </c>
      <c r="K70" s="192"/>
      <c r="L70" s="192"/>
      <c r="M70" s="196"/>
      <c r="N70" s="64"/>
      <c r="O70" s="65"/>
      <c r="P70" s="65"/>
      <c r="Q70" s="65"/>
      <c r="R70" s="65"/>
    </row>
    <row r="71" spans="2:18" ht="39.75" customHeight="1" thickBot="1" x14ac:dyDescent="0.3">
      <c r="B71" s="96"/>
      <c r="C71" s="93"/>
      <c r="D71" s="80" t="s">
        <v>1033</v>
      </c>
      <c r="E71" s="193"/>
      <c r="F71" s="194"/>
      <c r="G71" s="194"/>
      <c r="H71" s="196">
        <v>0.33300000000000002</v>
      </c>
      <c r="I71" s="198">
        <v>0.5</v>
      </c>
      <c r="J71" s="192">
        <f t="shared" si="5"/>
        <v>0.16650000000000001</v>
      </c>
      <c r="K71" s="192"/>
      <c r="L71" s="192"/>
      <c r="M71" s="196"/>
      <c r="N71" s="73"/>
      <c r="O71" s="65"/>
      <c r="P71" s="65"/>
      <c r="Q71" s="65"/>
      <c r="R71" s="65"/>
    </row>
    <row r="72" spans="2:18" ht="33.75" customHeight="1" thickBot="1" x14ac:dyDescent="0.3">
      <c r="B72" s="380" t="s">
        <v>1034</v>
      </c>
      <c r="C72" s="381"/>
      <c r="D72" s="382"/>
      <c r="E72" s="183"/>
      <c r="F72" s="184"/>
      <c r="G72" s="184">
        <f>1/4</f>
        <v>0.25</v>
      </c>
      <c r="H72" s="185"/>
      <c r="I72" s="183"/>
      <c r="J72" s="184"/>
      <c r="K72" s="184">
        <f>J73*G72</f>
        <v>0.23499999999999999</v>
      </c>
      <c r="L72" s="184"/>
      <c r="M72" s="185"/>
      <c r="N72" s="64"/>
      <c r="O72" s="65"/>
      <c r="P72" s="65"/>
      <c r="Q72" s="65"/>
      <c r="R72" s="65"/>
    </row>
    <row r="73" spans="2:18" ht="23.25" customHeight="1" thickBot="1" x14ac:dyDescent="0.3">
      <c r="B73" s="101"/>
      <c r="C73" s="102"/>
      <c r="D73" s="103" t="s">
        <v>1035</v>
      </c>
      <c r="E73" s="206"/>
      <c r="F73" s="207"/>
      <c r="G73" s="207"/>
      <c r="H73" s="208">
        <v>1</v>
      </c>
      <c r="I73" s="193">
        <v>0.94</v>
      </c>
      <c r="J73" s="194">
        <f t="shared" si="5"/>
        <v>0.94</v>
      </c>
      <c r="K73" s="194"/>
      <c r="L73" s="194"/>
      <c r="M73" s="195"/>
      <c r="N73" s="64"/>
      <c r="O73" s="65"/>
      <c r="P73" s="65"/>
      <c r="Q73" s="65"/>
      <c r="R73" s="65"/>
    </row>
    <row r="74" spans="2:18" ht="48" customHeight="1" thickBot="1" x14ac:dyDescent="0.3">
      <c r="B74" s="2"/>
      <c r="C74" s="93"/>
      <c r="D74" s="105"/>
      <c r="E74" s="192"/>
      <c r="F74" s="192"/>
      <c r="G74" s="192"/>
      <c r="H74" s="192"/>
      <c r="I74" s="192"/>
      <c r="J74" s="192"/>
      <c r="K74" s="192"/>
      <c r="L74" s="192"/>
      <c r="M74" s="192"/>
      <c r="N74" s="64"/>
      <c r="O74" s="65"/>
      <c r="P74" s="65"/>
      <c r="Q74" s="65"/>
      <c r="R74" s="65"/>
    </row>
    <row r="75" spans="2:18" ht="36.75" customHeight="1" thickBot="1" x14ac:dyDescent="0.3">
      <c r="B75" s="388" t="s">
        <v>1036</v>
      </c>
      <c r="C75" s="389"/>
      <c r="D75" s="389"/>
      <c r="E75" s="177">
        <f>3/61</f>
        <v>4.9180327868852458E-2</v>
      </c>
      <c r="F75" s="178"/>
      <c r="G75" s="178"/>
      <c r="H75" s="178"/>
      <c r="I75" s="177"/>
      <c r="J75" s="178"/>
      <c r="K75" s="178"/>
      <c r="L75" s="178"/>
      <c r="M75" s="179">
        <f>(L76+L81)*E75</f>
        <v>4.8360655737704906E-2</v>
      </c>
      <c r="N75" s="64"/>
      <c r="O75" s="65"/>
      <c r="P75" s="65"/>
      <c r="Q75" s="65"/>
      <c r="R75" s="65"/>
    </row>
    <row r="76" spans="2:18" ht="28.5" customHeight="1" thickBot="1" x14ac:dyDescent="0.3">
      <c r="B76" s="390" t="s">
        <v>1037</v>
      </c>
      <c r="C76" s="391"/>
      <c r="D76" s="392"/>
      <c r="E76" s="180"/>
      <c r="F76" s="181">
        <f>2/3</f>
        <v>0.66666666666666663</v>
      </c>
      <c r="G76" s="181"/>
      <c r="H76" s="181"/>
      <c r="I76" s="180"/>
      <c r="J76" s="181"/>
      <c r="K76" s="181"/>
      <c r="L76" s="181">
        <f>(K77+K79)*F76</f>
        <v>0.64999999999999991</v>
      </c>
      <c r="M76" s="182"/>
      <c r="N76" s="64"/>
      <c r="O76" s="65"/>
      <c r="P76" s="65"/>
      <c r="Q76" s="65"/>
      <c r="R76" s="65"/>
    </row>
    <row r="77" spans="2:18" ht="24" customHeight="1" thickBot="1" x14ac:dyDescent="0.3">
      <c r="B77" s="386" t="s">
        <v>1038</v>
      </c>
      <c r="C77" s="387"/>
      <c r="D77" s="393"/>
      <c r="E77" s="186"/>
      <c r="F77" s="187"/>
      <c r="G77" s="187">
        <f>1/2</f>
        <v>0.5</v>
      </c>
      <c r="H77" s="187"/>
      <c r="I77" s="186"/>
      <c r="J77" s="187"/>
      <c r="K77" s="187">
        <f>SUM(J78)*G77</f>
        <v>0.5</v>
      </c>
      <c r="L77" s="187"/>
      <c r="M77" s="188"/>
      <c r="N77" s="64"/>
      <c r="O77" s="65"/>
      <c r="P77" s="65"/>
      <c r="Q77" s="65"/>
      <c r="R77" s="65"/>
    </row>
    <row r="78" spans="2:18" ht="54" customHeight="1" thickBot="1" x14ac:dyDescent="0.3">
      <c r="B78" s="75"/>
      <c r="C78" s="94"/>
      <c r="D78" s="95" t="s">
        <v>1039</v>
      </c>
      <c r="E78" s="209"/>
      <c r="F78" s="210"/>
      <c r="G78" s="210"/>
      <c r="H78" s="191">
        <v>1</v>
      </c>
      <c r="I78" s="189">
        <v>1</v>
      </c>
      <c r="J78" s="190">
        <f>H78*I78</f>
        <v>1</v>
      </c>
      <c r="K78" s="190"/>
      <c r="L78" s="190"/>
      <c r="M78" s="191"/>
      <c r="N78" s="64"/>
      <c r="O78" s="65"/>
      <c r="P78" s="65"/>
      <c r="Q78" s="65"/>
      <c r="R78" s="65"/>
    </row>
    <row r="79" spans="2:18" ht="35.25" customHeight="1" thickBot="1" x14ac:dyDescent="0.3">
      <c r="B79" s="386" t="s">
        <v>1040</v>
      </c>
      <c r="C79" s="387"/>
      <c r="D79" s="387"/>
      <c r="E79" s="183"/>
      <c r="F79" s="184"/>
      <c r="G79" s="184">
        <f>1/2</f>
        <v>0.5</v>
      </c>
      <c r="H79" s="184"/>
      <c r="I79" s="183"/>
      <c r="J79" s="184"/>
      <c r="K79" s="184">
        <f>SUM(J80)*G79</f>
        <v>0.47499999999999998</v>
      </c>
      <c r="L79" s="184"/>
      <c r="M79" s="185"/>
      <c r="N79" s="64"/>
      <c r="O79" s="65"/>
      <c r="P79" s="65"/>
      <c r="Q79" s="65"/>
      <c r="R79" s="65"/>
    </row>
    <row r="80" spans="2:18" ht="19.5" customHeight="1" thickBot="1" x14ac:dyDescent="0.3">
      <c r="B80" s="96"/>
      <c r="C80" s="93"/>
      <c r="D80" s="95" t="s">
        <v>1041</v>
      </c>
      <c r="E80" s="193"/>
      <c r="F80" s="194"/>
      <c r="G80" s="194"/>
      <c r="H80" s="195">
        <v>1</v>
      </c>
      <c r="I80" s="193">
        <v>0.95</v>
      </c>
      <c r="J80" s="194">
        <f t="shared" ref="J80" si="6">I80*H80</f>
        <v>0.95</v>
      </c>
      <c r="K80" s="194"/>
      <c r="L80" s="194"/>
      <c r="M80" s="195"/>
      <c r="N80" s="64"/>
      <c r="O80" s="65"/>
      <c r="P80" s="65"/>
      <c r="Q80" s="65"/>
      <c r="R80" s="65"/>
    </row>
    <row r="81" spans="2:18" ht="27.6" customHeight="1" thickBot="1" x14ac:dyDescent="0.3">
      <c r="B81" s="390" t="s">
        <v>1042</v>
      </c>
      <c r="C81" s="391"/>
      <c r="D81" s="391"/>
      <c r="E81" s="160"/>
      <c r="F81" s="204">
        <f>1/3</f>
        <v>0.33333333333333331</v>
      </c>
      <c r="G81" s="161"/>
      <c r="H81" s="159"/>
      <c r="I81" s="160"/>
      <c r="J81" s="161"/>
      <c r="K81" s="161"/>
      <c r="L81" s="159">
        <f>K82*F81</f>
        <v>0.33333333333333331</v>
      </c>
      <c r="M81" s="162"/>
      <c r="N81" s="70"/>
      <c r="O81" s="71"/>
      <c r="P81" s="71"/>
      <c r="Q81" s="71"/>
      <c r="R81" s="71"/>
    </row>
    <row r="82" spans="2:18" s="72" customFormat="1" ht="31.5" customHeight="1" thickBot="1" x14ac:dyDescent="0.3">
      <c r="B82" s="386" t="s">
        <v>1043</v>
      </c>
      <c r="C82" s="387"/>
      <c r="D82" s="387"/>
      <c r="E82" s="164"/>
      <c r="F82" s="165"/>
      <c r="G82" s="184">
        <f>1/1</f>
        <v>1</v>
      </c>
      <c r="H82" s="163"/>
      <c r="I82" s="164"/>
      <c r="J82" s="165"/>
      <c r="K82" s="165">
        <f>SUM(J83)*G82</f>
        <v>1</v>
      </c>
      <c r="L82" s="163"/>
      <c r="M82" s="166"/>
      <c r="N82" s="70"/>
      <c r="O82" s="71"/>
      <c r="P82" s="71"/>
      <c r="Q82" s="71"/>
      <c r="R82" s="71"/>
    </row>
    <row r="83" spans="2:18" s="20" customFormat="1" ht="38.25" customHeight="1" thickBot="1" x14ac:dyDescent="0.3">
      <c r="B83" s="101"/>
      <c r="C83" s="102"/>
      <c r="D83" s="95" t="s">
        <v>1044</v>
      </c>
      <c r="E83" s="193"/>
      <c r="F83" s="194"/>
      <c r="G83" s="194"/>
      <c r="H83" s="195">
        <v>1</v>
      </c>
      <c r="I83" s="193">
        <v>1</v>
      </c>
      <c r="J83" s="194">
        <f>H83*I83</f>
        <v>1</v>
      </c>
      <c r="K83" s="194"/>
      <c r="L83" s="194"/>
      <c r="M83" s="195"/>
      <c r="N83" s="106"/>
    </row>
    <row r="84" spans="2:18" s="20" customFormat="1" ht="23.25" customHeight="1" thickBot="1" x14ac:dyDescent="0.3">
      <c r="B84" s="107"/>
      <c r="C84" s="93"/>
      <c r="D84" s="108"/>
      <c r="E84" s="192"/>
      <c r="F84" s="192"/>
      <c r="G84" s="192"/>
      <c r="H84" s="192"/>
      <c r="I84" s="192"/>
      <c r="J84" s="192"/>
      <c r="K84" s="192"/>
      <c r="L84" s="192"/>
      <c r="M84" s="192"/>
      <c r="N84" s="109"/>
    </row>
    <row r="85" spans="2:18" s="20" customFormat="1" ht="21.75" customHeight="1" thickBot="1" x14ac:dyDescent="0.3">
      <c r="B85" s="354" t="s">
        <v>960</v>
      </c>
      <c r="C85" s="355"/>
      <c r="D85" s="356"/>
      <c r="E85" s="360" t="s">
        <v>961</v>
      </c>
      <c r="F85" s="361"/>
      <c r="G85" s="361"/>
      <c r="H85" s="361"/>
      <c r="I85" s="361" t="s">
        <v>962</v>
      </c>
      <c r="J85" s="396"/>
      <c r="K85" s="396"/>
      <c r="L85" s="396"/>
      <c r="M85" s="397"/>
      <c r="N85" s="109"/>
    </row>
    <row r="86" spans="2:18" ht="35.450000000000003" customHeight="1" thickBot="1" x14ac:dyDescent="0.3">
      <c r="B86" s="357"/>
      <c r="C86" s="358"/>
      <c r="D86" s="359"/>
      <c r="E86" s="175" t="s">
        <v>963</v>
      </c>
      <c r="F86" s="176" t="s">
        <v>964</v>
      </c>
      <c r="G86" s="176" t="s">
        <v>965</v>
      </c>
      <c r="H86" s="176" t="s">
        <v>966</v>
      </c>
      <c r="I86" s="175" t="s">
        <v>967</v>
      </c>
      <c r="J86" s="175" t="s">
        <v>968</v>
      </c>
      <c r="K86" s="175" t="s">
        <v>969</v>
      </c>
      <c r="L86" s="175" t="s">
        <v>970</v>
      </c>
      <c r="M86" s="175" t="s">
        <v>971</v>
      </c>
      <c r="N86" s="64"/>
      <c r="O86" s="65"/>
      <c r="P86" s="65"/>
      <c r="Q86" s="65"/>
      <c r="R86" s="65"/>
    </row>
    <row r="87" spans="2:18" ht="41.25" customHeight="1" thickBot="1" x14ac:dyDescent="0.3">
      <c r="B87" s="362" t="s">
        <v>1045</v>
      </c>
      <c r="C87" s="398"/>
      <c r="D87" s="399"/>
      <c r="E87" s="177">
        <f>8/61</f>
        <v>0.13114754098360656</v>
      </c>
      <c r="F87" s="178"/>
      <c r="G87" s="178"/>
      <c r="H87" s="178"/>
      <c r="I87" s="177"/>
      <c r="J87" s="178"/>
      <c r="K87" s="178"/>
      <c r="L87" s="178"/>
      <c r="M87" s="179">
        <f>SUM(L88,L98,L101)*E87</f>
        <v>0.13114754098360654</v>
      </c>
      <c r="N87" s="64"/>
      <c r="O87" s="65"/>
      <c r="P87" s="65"/>
      <c r="Q87" s="65"/>
      <c r="R87" s="65"/>
    </row>
    <row r="88" spans="2:18" ht="42.75" customHeight="1" thickBot="1" x14ac:dyDescent="0.3">
      <c r="B88" s="400" t="s">
        <v>1046</v>
      </c>
      <c r="C88" s="401"/>
      <c r="D88" s="402"/>
      <c r="E88" s="168"/>
      <c r="F88" s="211">
        <f>6/8</f>
        <v>0.75</v>
      </c>
      <c r="G88" s="211"/>
      <c r="H88" s="167"/>
      <c r="I88" s="168"/>
      <c r="J88" s="169"/>
      <c r="K88" s="169"/>
      <c r="L88" s="169">
        <f>(K89+K94+K96)*F88</f>
        <v>0.74999999999999989</v>
      </c>
      <c r="M88" s="167"/>
      <c r="N88" s="64"/>
      <c r="O88" s="65"/>
      <c r="P88" s="65"/>
      <c r="Q88" s="65"/>
      <c r="R88" s="65"/>
    </row>
    <row r="89" spans="2:18" ht="37.5" customHeight="1" thickBot="1" x14ac:dyDescent="0.3">
      <c r="B89" s="394" t="s">
        <v>1047</v>
      </c>
      <c r="C89" s="395"/>
      <c r="D89" s="395"/>
      <c r="E89" s="173"/>
      <c r="F89" s="212"/>
      <c r="G89" s="212">
        <f>4/6</f>
        <v>0.66666666666666663</v>
      </c>
      <c r="H89" s="170"/>
      <c r="I89" s="171"/>
      <c r="J89" s="171"/>
      <c r="K89" s="171">
        <f>SUM(J90:J93)*G89</f>
        <v>0.66666666666666663</v>
      </c>
      <c r="L89" s="171"/>
      <c r="M89" s="170"/>
      <c r="N89" s="64"/>
      <c r="O89" s="65"/>
      <c r="P89" s="65"/>
      <c r="Q89" s="65"/>
      <c r="R89" s="65"/>
    </row>
    <row r="90" spans="2:18" s="20" customFormat="1" ht="31.5" customHeight="1" x14ac:dyDescent="0.25">
      <c r="B90" s="75"/>
      <c r="C90" s="94"/>
      <c r="D90" s="80" t="s">
        <v>1048</v>
      </c>
      <c r="E90" s="198"/>
      <c r="F90" s="192"/>
      <c r="G90" s="192"/>
      <c r="H90" s="192">
        <v>0.25</v>
      </c>
      <c r="I90" s="198">
        <v>1</v>
      </c>
      <c r="J90" s="192">
        <f t="shared" ref="J90:J100" si="7">I90*H90</f>
        <v>0.25</v>
      </c>
      <c r="K90" s="192"/>
      <c r="L90" s="192"/>
      <c r="M90" s="196"/>
      <c r="N90" s="109"/>
    </row>
    <row r="91" spans="2:18" ht="38.25" customHeight="1" x14ac:dyDescent="0.25">
      <c r="B91" s="96"/>
      <c r="C91" s="93"/>
      <c r="D91" s="80" t="s">
        <v>1049</v>
      </c>
      <c r="E91" s="198"/>
      <c r="F91" s="192"/>
      <c r="G91" s="192"/>
      <c r="H91" s="192">
        <v>0.25</v>
      </c>
      <c r="I91" s="198">
        <v>1</v>
      </c>
      <c r="J91" s="192">
        <f>I91*H91</f>
        <v>0.25</v>
      </c>
      <c r="K91" s="192"/>
      <c r="L91" s="192"/>
      <c r="M91" s="196"/>
      <c r="N91" s="64"/>
      <c r="O91" s="65"/>
      <c r="P91" s="65"/>
      <c r="Q91" s="65"/>
      <c r="R91" s="65"/>
    </row>
    <row r="92" spans="2:18" s="20" customFormat="1" ht="55.5" customHeight="1" x14ac:dyDescent="0.25">
      <c r="B92" s="96"/>
      <c r="C92" s="93"/>
      <c r="D92" s="80" t="s">
        <v>1050</v>
      </c>
      <c r="E92" s="198"/>
      <c r="F92" s="192"/>
      <c r="G92" s="192"/>
      <c r="H92" s="192">
        <v>0.25</v>
      </c>
      <c r="I92" s="198">
        <v>1</v>
      </c>
      <c r="J92" s="192">
        <f>I92*H92</f>
        <v>0.25</v>
      </c>
      <c r="K92" s="192"/>
      <c r="L92" s="192"/>
      <c r="M92" s="196"/>
      <c r="N92" s="109"/>
    </row>
    <row r="93" spans="2:18" ht="35.25" customHeight="1" thickBot="1" x14ac:dyDescent="0.3">
      <c r="B93" s="96"/>
      <c r="C93" s="93"/>
      <c r="D93" s="80" t="s">
        <v>1051</v>
      </c>
      <c r="E93" s="198"/>
      <c r="F93" s="192"/>
      <c r="G93" s="192"/>
      <c r="H93" s="192">
        <v>0.25</v>
      </c>
      <c r="I93" s="198">
        <v>1</v>
      </c>
      <c r="J93" s="192">
        <f t="shared" si="7"/>
        <v>0.25</v>
      </c>
      <c r="K93" s="192"/>
      <c r="L93" s="192"/>
      <c r="M93" s="196"/>
      <c r="N93" s="64"/>
      <c r="O93" s="65"/>
      <c r="P93" s="65"/>
      <c r="Q93" s="65"/>
      <c r="R93" s="65"/>
    </row>
    <row r="94" spans="2:18" ht="22.5" customHeight="1" thickBot="1" x14ac:dyDescent="0.3">
      <c r="B94" s="394" t="s">
        <v>1052</v>
      </c>
      <c r="C94" s="395"/>
      <c r="D94" s="395"/>
      <c r="E94" s="173"/>
      <c r="F94" s="212"/>
      <c r="G94" s="212">
        <f>1/6</f>
        <v>0.16666666666666666</v>
      </c>
      <c r="H94" s="170"/>
      <c r="I94" s="171"/>
      <c r="J94" s="171"/>
      <c r="K94" s="171">
        <f>SUM(J95)*G94</f>
        <v>0.16666666666666666</v>
      </c>
      <c r="L94" s="171"/>
      <c r="M94" s="170"/>
      <c r="N94" s="64"/>
      <c r="O94" s="65"/>
      <c r="P94" s="65"/>
      <c r="Q94" s="65"/>
      <c r="R94" s="65"/>
    </row>
    <row r="95" spans="2:18" ht="69.75" customHeight="1" thickBot="1" x14ac:dyDescent="0.3">
      <c r="B95" s="75"/>
      <c r="C95" s="94"/>
      <c r="D95" s="80" t="s">
        <v>1053</v>
      </c>
      <c r="E95" s="198"/>
      <c r="F95" s="192"/>
      <c r="G95" s="192"/>
      <c r="H95" s="192">
        <v>1</v>
      </c>
      <c r="I95" s="198">
        <v>1</v>
      </c>
      <c r="J95" s="192">
        <f t="shared" ref="J95" si="8">I95*H95</f>
        <v>1</v>
      </c>
      <c r="K95" s="192"/>
      <c r="L95" s="192"/>
      <c r="M95" s="196"/>
      <c r="N95" s="64"/>
      <c r="O95" s="65"/>
      <c r="P95" s="65"/>
      <c r="Q95" s="65"/>
      <c r="R95" s="65"/>
    </row>
    <row r="96" spans="2:18" ht="33.75" customHeight="1" thickBot="1" x14ac:dyDescent="0.3">
      <c r="B96" s="394" t="s">
        <v>1054</v>
      </c>
      <c r="C96" s="395"/>
      <c r="D96" s="395"/>
      <c r="E96" s="173"/>
      <c r="F96" s="212"/>
      <c r="G96" s="212">
        <f>1/6</f>
        <v>0.16666666666666666</v>
      </c>
      <c r="H96" s="170"/>
      <c r="I96" s="171"/>
      <c r="J96" s="171"/>
      <c r="K96" s="171">
        <f>SUM(J97)*G96</f>
        <v>0.16666666666666666</v>
      </c>
      <c r="L96" s="171"/>
      <c r="M96" s="170"/>
      <c r="N96" s="64"/>
      <c r="O96" s="65"/>
      <c r="P96" s="65"/>
      <c r="Q96" s="65"/>
      <c r="R96" s="65"/>
    </row>
    <row r="97" spans="2:18" ht="57" customHeight="1" thickBot="1" x14ac:dyDescent="0.3">
      <c r="B97" s="75"/>
      <c r="C97" s="94"/>
      <c r="D97" s="80" t="s">
        <v>1055</v>
      </c>
      <c r="E97" s="198"/>
      <c r="F97" s="192"/>
      <c r="G97" s="192"/>
      <c r="H97" s="192">
        <v>1</v>
      </c>
      <c r="I97" s="198">
        <v>1</v>
      </c>
      <c r="J97" s="192">
        <f t="shared" ref="J97" si="9">I97*H97</f>
        <v>1</v>
      </c>
      <c r="K97" s="192"/>
      <c r="L97" s="192"/>
      <c r="M97" s="196"/>
      <c r="N97" s="64"/>
      <c r="O97" s="65"/>
      <c r="P97" s="65"/>
      <c r="Q97" s="65"/>
      <c r="R97" s="65"/>
    </row>
    <row r="98" spans="2:18" ht="30.75" customHeight="1" thickBot="1" x14ac:dyDescent="0.3">
      <c r="B98" s="400" t="s">
        <v>1056</v>
      </c>
      <c r="C98" s="401"/>
      <c r="D98" s="401"/>
      <c r="E98" s="168"/>
      <c r="F98" s="211">
        <f>1/8</f>
        <v>0.125</v>
      </c>
      <c r="G98" s="211"/>
      <c r="H98" s="167"/>
      <c r="I98" s="169"/>
      <c r="J98" s="169"/>
      <c r="K98" s="169"/>
      <c r="L98" s="169">
        <f>K99*F98</f>
        <v>0.125</v>
      </c>
      <c r="M98" s="167"/>
      <c r="N98" s="64"/>
      <c r="O98" s="65"/>
      <c r="P98" s="65"/>
      <c r="Q98" s="65"/>
      <c r="R98" s="65"/>
    </row>
    <row r="99" spans="2:18" ht="36.75" customHeight="1" thickBot="1" x14ac:dyDescent="0.3">
      <c r="B99" s="403" t="s">
        <v>1057</v>
      </c>
      <c r="C99" s="403"/>
      <c r="D99" s="403"/>
      <c r="E99" s="173"/>
      <c r="F99" s="212"/>
      <c r="G99" s="212">
        <f>1/1</f>
        <v>1</v>
      </c>
      <c r="H99" s="170"/>
      <c r="I99" s="171"/>
      <c r="J99" s="171"/>
      <c r="K99" s="171">
        <f>J100*G99</f>
        <v>1</v>
      </c>
      <c r="L99" s="171"/>
      <c r="M99" s="170"/>
      <c r="N99" s="64"/>
      <c r="O99" s="65"/>
      <c r="P99" s="65"/>
      <c r="Q99" s="65"/>
      <c r="R99" s="65"/>
    </row>
    <row r="100" spans="2:18" ht="48" customHeight="1" thickBot="1" x14ac:dyDescent="0.3">
      <c r="B100" s="97"/>
      <c r="C100" s="98"/>
      <c r="D100" s="80" t="s">
        <v>1058</v>
      </c>
      <c r="E100" s="198"/>
      <c r="F100" s="192"/>
      <c r="G100" s="192"/>
      <c r="H100" s="192">
        <v>1</v>
      </c>
      <c r="I100" s="206">
        <v>1</v>
      </c>
      <c r="J100" s="207">
        <f t="shared" si="7"/>
        <v>1</v>
      </c>
      <c r="K100" s="207"/>
      <c r="L100" s="207"/>
      <c r="M100" s="208"/>
      <c r="N100" s="64"/>
      <c r="O100" s="65"/>
      <c r="P100" s="65"/>
      <c r="Q100" s="65"/>
      <c r="R100" s="65"/>
    </row>
    <row r="101" spans="2:18" ht="33.75" customHeight="1" thickBot="1" x14ac:dyDescent="0.3">
      <c r="B101" s="400" t="s">
        <v>1059</v>
      </c>
      <c r="C101" s="401"/>
      <c r="D101" s="401"/>
      <c r="E101" s="168"/>
      <c r="F101" s="211">
        <f>1/8</f>
        <v>0.125</v>
      </c>
      <c r="G101" s="211"/>
      <c r="H101" s="167"/>
      <c r="I101" s="169"/>
      <c r="J101" s="169"/>
      <c r="K101" s="169"/>
      <c r="L101" s="169">
        <f>K102*F101</f>
        <v>0.125</v>
      </c>
      <c r="M101" s="167"/>
      <c r="N101" s="73"/>
      <c r="O101" s="65"/>
      <c r="P101" s="65"/>
      <c r="Q101" s="65"/>
      <c r="R101" s="65"/>
    </row>
    <row r="102" spans="2:18" ht="33.75" customHeight="1" thickBot="1" x14ac:dyDescent="0.3">
      <c r="B102" s="394" t="s">
        <v>1060</v>
      </c>
      <c r="C102" s="395"/>
      <c r="D102" s="395"/>
      <c r="E102" s="173"/>
      <c r="F102" s="212"/>
      <c r="G102" s="212">
        <f>1/1</f>
        <v>1</v>
      </c>
      <c r="H102" s="170"/>
      <c r="I102" s="171"/>
      <c r="J102" s="171"/>
      <c r="K102" s="171">
        <f>J103*G102</f>
        <v>1</v>
      </c>
      <c r="L102" s="171"/>
      <c r="M102" s="170"/>
      <c r="N102" s="109"/>
      <c r="O102" s="65"/>
      <c r="P102" s="65"/>
      <c r="Q102" s="65"/>
      <c r="R102" s="65"/>
    </row>
    <row r="103" spans="2:18" ht="41.25" customHeight="1" thickBot="1" x14ac:dyDescent="0.3">
      <c r="B103" s="101"/>
      <c r="C103" s="102"/>
      <c r="D103" s="103" t="s">
        <v>1061</v>
      </c>
      <c r="E103" s="193"/>
      <c r="F103" s="194"/>
      <c r="G103" s="207"/>
      <c r="H103" s="195">
        <v>1</v>
      </c>
      <c r="I103" s="207">
        <v>1</v>
      </c>
      <c r="J103" s="207">
        <f>H103*I103</f>
        <v>1</v>
      </c>
      <c r="K103" s="207"/>
      <c r="L103" s="207"/>
      <c r="M103" s="208"/>
      <c r="N103" s="109"/>
      <c r="O103" s="65"/>
      <c r="P103" s="65"/>
      <c r="Q103" s="65"/>
      <c r="R103" s="65"/>
    </row>
    <row r="104" spans="2:18" ht="46.5" customHeight="1" thickBot="1" x14ac:dyDescent="0.3">
      <c r="B104" s="19"/>
      <c r="C104" s="93"/>
      <c r="D104" s="105"/>
      <c r="E104" s="192"/>
      <c r="F104" s="192"/>
      <c r="G104" s="192"/>
      <c r="H104" s="192"/>
      <c r="I104" s="192"/>
      <c r="J104" s="192"/>
      <c r="K104" s="192"/>
      <c r="L104" s="192"/>
      <c r="M104" s="192"/>
      <c r="N104" s="64"/>
      <c r="O104" s="65"/>
      <c r="P104" s="65"/>
      <c r="Q104" s="65"/>
      <c r="R104" s="65"/>
    </row>
    <row r="105" spans="2:18" ht="48" customHeight="1" thickBot="1" x14ac:dyDescent="0.3">
      <c r="B105" s="362" t="s">
        <v>1062</v>
      </c>
      <c r="C105" s="398"/>
      <c r="D105" s="398"/>
      <c r="E105" s="213">
        <f>11/61</f>
        <v>0.18032786885245902</v>
      </c>
      <c r="F105" s="214"/>
      <c r="G105" s="214"/>
      <c r="H105" s="214"/>
      <c r="I105" s="213"/>
      <c r="J105" s="214"/>
      <c r="K105" s="214"/>
      <c r="L105" s="214"/>
      <c r="M105" s="215">
        <f>SUM(L106,L110)*E105</f>
        <v>0.17868852459016396</v>
      </c>
      <c r="N105" s="64"/>
      <c r="O105" s="65"/>
      <c r="P105" s="65"/>
      <c r="Q105" s="65"/>
      <c r="R105" s="65"/>
    </row>
    <row r="106" spans="2:18" ht="28.5" customHeight="1" thickBot="1" x14ac:dyDescent="0.3">
      <c r="B106" s="400" t="s">
        <v>1063</v>
      </c>
      <c r="C106" s="401"/>
      <c r="D106" s="401"/>
      <c r="E106" s="216"/>
      <c r="F106" s="217">
        <f>2/11</f>
        <v>0.18181818181818182</v>
      </c>
      <c r="G106" s="217"/>
      <c r="H106" s="172"/>
      <c r="I106" s="168"/>
      <c r="J106" s="169"/>
      <c r="K106" s="169"/>
      <c r="L106" s="211">
        <f>SUM(K107)*F106</f>
        <v>0.18181818181818182</v>
      </c>
      <c r="M106" s="167"/>
      <c r="N106" s="64"/>
      <c r="O106" s="65"/>
      <c r="P106" s="65"/>
      <c r="Q106" s="65"/>
      <c r="R106" s="65"/>
    </row>
    <row r="107" spans="2:18" ht="25.5" customHeight="1" thickBot="1" x14ac:dyDescent="0.3">
      <c r="B107" s="394" t="s">
        <v>1064</v>
      </c>
      <c r="C107" s="395"/>
      <c r="D107" s="395"/>
      <c r="E107" s="173"/>
      <c r="F107" s="212"/>
      <c r="G107" s="212">
        <f>2/2</f>
        <v>1</v>
      </c>
      <c r="H107" s="171"/>
      <c r="I107" s="173"/>
      <c r="J107" s="171"/>
      <c r="K107" s="171">
        <f>SUM(J108:J109)*G107</f>
        <v>1</v>
      </c>
      <c r="L107" s="171"/>
      <c r="M107" s="170"/>
      <c r="N107" s="64"/>
      <c r="O107" s="65"/>
      <c r="P107" s="65"/>
      <c r="Q107" s="65"/>
      <c r="R107" s="65"/>
    </row>
    <row r="108" spans="2:18" ht="43.5" customHeight="1" x14ac:dyDescent="0.25">
      <c r="B108" s="75"/>
      <c r="C108" s="94"/>
      <c r="D108" s="80" t="s">
        <v>1065</v>
      </c>
      <c r="E108" s="218"/>
      <c r="F108" s="218" t="s">
        <v>1066</v>
      </c>
      <c r="G108" s="218"/>
      <c r="H108" s="192">
        <v>0.5</v>
      </c>
      <c r="I108" s="198">
        <v>1</v>
      </c>
      <c r="J108" s="192">
        <f>H108*I108</f>
        <v>0.5</v>
      </c>
      <c r="K108" s="192"/>
      <c r="L108" s="192"/>
      <c r="M108" s="196"/>
      <c r="N108" s="64"/>
      <c r="O108" s="65"/>
      <c r="P108" s="65"/>
      <c r="Q108" s="65"/>
      <c r="R108" s="65"/>
    </row>
    <row r="109" spans="2:18" ht="47.25" customHeight="1" thickBot="1" x14ac:dyDescent="0.3">
      <c r="B109" s="96"/>
      <c r="C109" s="98"/>
      <c r="D109" s="80" t="s">
        <v>1067</v>
      </c>
      <c r="E109" s="218"/>
      <c r="F109" s="218"/>
      <c r="G109" s="218"/>
      <c r="H109" s="192">
        <v>0.5</v>
      </c>
      <c r="I109" s="198">
        <v>1</v>
      </c>
      <c r="J109" s="192">
        <f>H109*I109</f>
        <v>0.5</v>
      </c>
      <c r="K109" s="192"/>
      <c r="L109" s="192"/>
      <c r="M109" s="196"/>
      <c r="N109" s="64"/>
      <c r="O109" s="65"/>
      <c r="P109" s="65"/>
      <c r="Q109" s="65"/>
      <c r="R109" s="65"/>
    </row>
    <row r="110" spans="2:18" ht="26.1" customHeight="1" thickBot="1" x14ac:dyDescent="0.3">
      <c r="B110" s="400" t="s">
        <v>1068</v>
      </c>
      <c r="C110" s="401"/>
      <c r="D110" s="401"/>
      <c r="E110" s="168"/>
      <c r="F110" s="211">
        <f>9/11</f>
        <v>0.81818181818181823</v>
      </c>
      <c r="G110" s="211"/>
      <c r="H110" s="169"/>
      <c r="I110" s="168"/>
      <c r="J110" s="169"/>
      <c r="K110" s="169"/>
      <c r="L110" s="169">
        <f>SUM(K111,K114,K118)*F110</f>
        <v>0.80909090909090908</v>
      </c>
      <c r="M110" s="167"/>
      <c r="N110" s="64"/>
      <c r="O110" s="65"/>
      <c r="P110" s="65"/>
      <c r="Q110" s="65"/>
      <c r="R110" s="65"/>
    </row>
    <row r="111" spans="2:18" ht="38.25" customHeight="1" thickBot="1" x14ac:dyDescent="0.3">
      <c r="B111" s="394" t="s">
        <v>1069</v>
      </c>
      <c r="C111" s="395"/>
      <c r="D111" s="395"/>
      <c r="E111" s="173"/>
      <c r="F111" s="212"/>
      <c r="G111" s="212">
        <f>2/9</f>
        <v>0.22222222222222221</v>
      </c>
      <c r="H111" s="171"/>
      <c r="I111" s="173"/>
      <c r="J111" s="171"/>
      <c r="K111" s="171">
        <f>SUM(J112:J113)*G111</f>
        <v>0.21111111111111108</v>
      </c>
      <c r="L111" s="171"/>
      <c r="M111" s="170"/>
      <c r="N111" s="64"/>
      <c r="O111" s="65"/>
      <c r="P111" s="65"/>
      <c r="Q111" s="65"/>
      <c r="R111" s="65"/>
    </row>
    <row r="112" spans="2:18" ht="38.25" customHeight="1" x14ac:dyDescent="0.25">
      <c r="B112" s="110"/>
      <c r="C112" s="94"/>
      <c r="D112" s="80" t="s">
        <v>1070</v>
      </c>
      <c r="E112" s="198"/>
      <c r="F112" s="192"/>
      <c r="G112" s="192"/>
      <c r="H112" s="192">
        <v>0.5</v>
      </c>
      <c r="I112" s="189">
        <v>1</v>
      </c>
      <c r="J112" s="190">
        <f>H112*I112</f>
        <v>0.5</v>
      </c>
      <c r="K112" s="190"/>
      <c r="L112" s="190"/>
      <c r="M112" s="191"/>
      <c r="N112" s="64"/>
      <c r="O112" s="65"/>
      <c r="P112" s="65"/>
      <c r="Q112" s="65"/>
      <c r="R112" s="65"/>
    </row>
    <row r="113" spans="1:18" ht="70.5" customHeight="1" thickBot="1" x14ac:dyDescent="0.3">
      <c r="B113" s="111"/>
      <c r="C113" s="93"/>
      <c r="D113" s="80" t="s">
        <v>1071</v>
      </c>
      <c r="E113" s="198"/>
      <c r="F113" s="192"/>
      <c r="G113" s="192"/>
      <c r="H113" s="192">
        <v>0.5</v>
      </c>
      <c r="I113" s="198">
        <v>0.9</v>
      </c>
      <c r="J113" s="192">
        <f>H113*I113</f>
        <v>0.45</v>
      </c>
      <c r="K113" s="192"/>
      <c r="L113" s="192"/>
      <c r="M113" s="196"/>
      <c r="N113" s="64"/>
      <c r="O113" s="65"/>
      <c r="P113" s="65"/>
      <c r="Q113" s="65"/>
      <c r="R113" s="65"/>
    </row>
    <row r="114" spans="1:18" ht="26.1" customHeight="1" thickBot="1" x14ac:dyDescent="0.3">
      <c r="B114" s="394" t="s">
        <v>1072</v>
      </c>
      <c r="C114" s="395"/>
      <c r="D114" s="395"/>
      <c r="E114" s="173"/>
      <c r="F114" s="212"/>
      <c r="G114" s="212">
        <f>3/9</f>
        <v>0.33333333333333331</v>
      </c>
      <c r="H114" s="171"/>
      <c r="I114" s="173"/>
      <c r="J114" s="171"/>
      <c r="K114" s="171">
        <f>SUM(J115:J117)*G114</f>
        <v>0.33333333333333331</v>
      </c>
      <c r="L114" s="171"/>
      <c r="M114" s="170"/>
      <c r="N114" s="64"/>
      <c r="O114" s="65"/>
      <c r="P114" s="65"/>
      <c r="Q114" s="65"/>
      <c r="R114" s="65"/>
    </row>
    <row r="115" spans="1:18" ht="45.75" customHeight="1" x14ac:dyDescent="0.25">
      <c r="B115" s="110"/>
      <c r="C115" s="94"/>
      <c r="D115" s="80" t="s">
        <v>1073</v>
      </c>
      <c r="E115" s="198"/>
      <c r="F115" s="192"/>
      <c r="G115" s="192"/>
      <c r="H115" s="219">
        <v>0.33400000000000002</v>
      </c>
      <c r="I115" s="192">
        <v>1</v>
      </c>
      <c r="J115" s="192">
        <f>H115*I115</f>
        <v>0.33400000000000002</v>
      </c>
      <c r="K115" s="192"/>
      <c r="L115" s="192"/>
      <c r="M115" s="196"/>
      <c r="N115" s="64"/>
      <c r="O115" s="65"/>
      <c r="P115" s="65"/>
      <c r="Q115" s="65"/>
      <c r="R115" s="65"/>
    </row>
    <row r="116" spans="1:18" ht="36.75" customHeight="1" x14ac:dyDescent="0.25">
      <c r="B116" s="111"/>
      <c r="C116" s="93"/>
      <c r="D116" s="80" t="s">
        <v>1074</v>
      </c>
      <c r="E116" s="198"/>
      <c r="F116" s="192"/>
      <c r="G116" s="192"/>
      <c r="H116" s="219">
        <v>0.33300000000000002</v>
      </c>
      <c r="I116" s="192">
        <v>1</v>
      </c>
      <c r="J116" s="192">
        <f>H116*I116</f>
        <v>0.33300000000000002</v>
      </c>
      <c r="K116" s="192"/>
      <c r="L116" s="192"/>
      <c r="M116" s="196"/>
      <c r="N116" s="64"/>
      <c r="O116" s="65"/>
      <c r="P116" s="65"/>
      <c r="Q116" s="65"/>
      <c r="R116" s="65"/>
    </row>
    <row r="117" spans="1:18" ht="40.5" customHeight="1" thickBot="1" x14ac:dyDescent="0.3">
      <c r="B117" s="111"/>
      <c r="C117" s="93"/>
      <c r="D117" s="80" t="s">
        <v>1075</v>
      </c>
      <c r="E117" s="198"/>
      <c r="F117" s="192"/>
      <c r="G117" s="192"/>
      <c r="H117" s="219">
        <v>0.33300000000000002</v>
      </c>
      <c r="I117" s="192">
        <v>1</v>
      </c>
      <c r="J117" s="192">
        <f>H117*I117</f>
        <v>0.33300000000000002</v>
      </c>
      <c r="K117" s="192"/>
      <c r="L117" s="192"/>
      <c r="M117" s="196"/>
      <c r="N117" s="64"/>
      <c r="O117" s="65"/>
      <c r="P117" s="65"/>
      <c r="Q117" s="65"/>
      <c r="R117" s="65"/>
    </row>
    <row r="118" spans="1:18" ht="34.5" customHeight="1" thickBot="1" x14ac:dyDescent="0.3">
      <c r="B118" s="403" t="s">
        <v>1076</v>
      </c>
      <c r="C118" s="403"/>
      <c r="D118" s="403"/>
      <c r="E118" s="171"/>
      <c r="F118" s="212"/>
      <c r="G118" s="212">
        <f>4/9</f>
        <v>0.44444444444444442</v>
      </c>
      <c r="H118" s="171"/>
      <c r="I118" s="173"/>
      <c r="J118" s="171"/>
      <c r="K118" s="171">
        <f>SUM(J119:J122)*G118</f>
        <v>0.44444444444444442</v>
      </c>
      <c r="L118" s="171"/>
      <c r="M118" s="170"/>
      <c r="N118" s="64"/>
      <c r="O118" s="65"/>
      <c r="P118" s="65"/>
      <c r="Q118" s="65"/>
      <c r="R118" s="65"/>
    </row>
    <row r="119" spans="1:18" ht="55.5" customHeight="1" x14ac:dyDescent="0.25">
      <c r="A119" s="83"/>
      <c r="B119" s="111"/>
      <c r="C119" s="93"/>
      <c r="D119" s="80" t="s">
        <v>1077</v>
      </c>
      <c r="E119" s="189"/>
      <c r="F119" s="190"/>
      <c r="G119" s="190"/>
      <c r="H119" s="190">
        <v>0.25</v>
      </c>
      <c r="I119" s="198">
        <v>1</v>
      </c>
      <c r="J119" s="192">
        <f>H119*I119</f>
        <v>0.25</v>
      </c>
      <c r="K119" s="192"/>
      <c r="L119" s="192"/>
      <c r="M119" s="196"/>
      <c r="N119" s="65"/>
      <c r="O119" s="65"/>
      <c r="P119" s="65"/>
      <c r="Q119" s="65"/>
      <c r="R119" s="65"/>
    </row>
    <row r="120" spans="1:18" s="113" customFormat="1" ht="44.25" customHeight="1" x14ac:dyDescent="0.25">
      <c r="A120" s="11"/>
      <c r="B120" s="111"/>
      <c r="C120" s="93"/>
      <c r="D120" s="80" t="s">
        <v>1078</v>
      </c>
      <c r="E120" s="198"/>
      <c r="F120" s="192"/>
      <c r="G120" s="192"/>
      <c r="H120" s="196">
        <v>0.25</v>
      </c>
      <c r="I120" s="198">
        <v>1</v>
      </c>
      <c r="J120" s="192">
        <f>H120*I120</f>
        <v>0.25</v>
      </c>
      <c r="K120" s="192"/>
      <c r="L120" s="192"/>
      <c r="M120" s="196"/>
      <c r="N120" s="64"/>
      <c r="O120" s="112"/>
      <c r="P120" s="112"/>
      <c r="Q120" s="112"/>
      <c r="R120" s="112"/>
    </row>
    <row r="121" spans="1:18" ht="45" customHeight="1" x14ac:dyDescent="0.25">
      <c r="B121" s="111"/>
      <c r="C121" s="93"/>
      <c r="D121" s="80" t="s">
        <v>1079</v>
      </c>
      <c r="E121" s="198"/>
      <c r="F121" s="192"/>
      <c r="G121" s="192"/>
      <c r="H121" s="196">
        <v>0.25</v>
      </c>
      <c r="I121" s="198">
        <v>1</v>
      </c>
      <c r="J121" s="192">
        <f>H121*I121</f>
        <v>0.25</v>
      </c>
      <c r="K121" s="192"/>
      <c r="L121" s="192"/>
      <c r="M121" s="196"/>
      <c r="N121" s="64"/>
      <c r="O121" s="65"/>
      <c r="P121" s="65"/>
      <c r="Q121" s="65"/>
      <c r="R121" s="65"/>
    </row>
    <row r="122" spans="1:18" ht="44.25" customHeight="1" thickBot="1" x14ac:dyDescent="0.3">
      <c r="B122" s="114"/>
      <c r="C122" s="93"/>
      <c r="D122" s="80" t="s">
        <v>1080</v>
      </c>
      <c r="E122" s="193"/>
      <c r="F122" s="194"/>
      <c r="G122" s="194"/>
      <c r="H122" s="192">
        <v>0.25</v>
      </c>
      <c r="I122" s="198">
        <v>1</v>
      </c>
      <c r="J122" s="192">
        <f>H122*I122</f>
        <v>0.25</v>
      </c>
      <c r="K122" s="192"/>
      <c r="L122" s="192"/>
      <c r="M122" s="196"/>
      <c r="N122" s="64"/>
      <c r="O122" s="65"/>
      <c r="P122" s="65"/>
      <c r="Q122" s="65"/>
      <c r="R122" s="65"/>
    </row>
    <row r="123" spans="1:18" x14ac:dyDescent="0.25">
      <c r="B123" s="404" t="s">
        <v>1081</v>
      </c>
      <c r="C123" s="405"/>
      <c r="D123" s="405"/>
      <c r="E123" s="405"/>
      <c r="F123" s="405"/>
      <c r="G123" s="405"/>
      <c r="H123" s="406"/>
      <c r="I123" s="410">
        <f>SUM(M8,M37,M56,M75,M87,M105)</f>
        <v>0.95769996721311479</v>
      </c>
      <c r="J123" s="411"/>
      <c r="K123" s="411"/>
      <c r="L123" s="411"/>
      <c r="M123" s="412"/>
      <c r="N123" s="64"/>
      <c r="O123" s="65"/>
      <c r="P123" s="65"/>
      <c r="Q123" s="65"/>
      <c r="R123" s="65"/>
    </row>
    <row r="124" spans="1:18" ht="47.25" customHeight="1" thickBot="1" x14ac:dyDescent="0.3">
      <c r="B124" s="407"/>
      <c r="C124" s="408"/>
      <c r="D124" s="408"/>
      <c r="E124" s="408"/>
      <c r="F124" s="408"/>
      <c r="G124" s="408"/>
      <c r="H124" s="409"/>
      <c r="I124" s="413"/>
      <c r="J124" s="414"/>
      <c r="K124" s="414"/>
      <c r="L124" s="414"/>
      <c r="M124" s="415"/>
      <c r="N124" s="64"/>
      <c r="O124" s="65"/>
      <c r="P124" s="65"/>
      <c r="Q124" s="65"/>
      <c r="R124" s="65"/>
    </row>
    <row r="125" spans="1:18" x14ac:dyDescent="0.25">
      <c r="B125" s="115"/>
      <c r="C125" s="79"/>
      <c r="D125" s="37"/>
      <c r="E125" s="192"/>
      <c r="F125" s="192"/>
      <c r="G125" s="192"/>
      <c r="H125" s="192"/>
      <c r="I125" s="192"/>
      <c r="J125" s="192"/>
      <c r="K125" s="192"/>
      <c r="L125" s="192"/>
      <c r="M125" s="192"/>
    </row>
    <row r="126" spans="1:18" x14ac:dyDescent="0.25">
      <c r="B126" s="66"/>
      <c r="C126" s="67"/>
      <c r="D126" s="68"/>
      <c r="E126" s="69"/>
      <c r="F126" s="174"/>
      <c r="G126" s="174"/>
      <c r="H126" s="69"/>
      <c r="I126" s="69"/>
      <c r="J126" s="69"/>
      <c r="K126" s="69"/>
      <c r="L126" s="69"/>
      <c r="M126" s="116"/>
    </row>
    <row r="127" spans="1:18" ht="14.45" customHeight="1" x14ac:dyDescent="0.25">
      <c r="B127" s="115"/>
      <c r="C127" s="79"/>
      <c r="D127" s="37"/>
      <c r="E127" s="192"/>
      <c r="F127" s="192"/>
      <c r="G127" s="192"/>
      <c r="H127" s="192"/>
      <c r="I127" s="192"/>
      <c r="J127" s="192"/>
      <c r="K127" s="192"/>
      <c r="L127" s="192"/>
      <c r="M127" s="192"/>
    </row>
  </sheetData>
  <mergeCells count="57">
    <mergeCell ref="B118:D118"/>
    <mergeCell ref="B123:H124"/>
    <mergeCell ref="I123:M124"/>
    <mergeCell ref="B105:D105"/>
    <mergeCell ref="B106:D106"/>
    <mergeCell ref="B107:D107"/>
    <mergeCell ref="B110:D110"/>
    <mergeCell ref="B111:D111"/>
    <mergeCell ref="B114:D114"/>
    <mergeCell ref="B102:D102"/>
    <mergeCell ref="B85:D86"/>
    <mergeCell ref="E85:H85"/>
    <mergeCell ref="I85:M85"/>
    <mergeCell ref="B87:D87"/>
    <mergeCell ref="B88:D88"/>
    <mergeCell ref="B89:D89"/>
    <mergeCell ref="B94:D94"/>
    <mergeCell ref="B96:D96"/>
    <mergeCell ref="B98:D98"/>
    <mergeCell ref="B99:D99"/>
    <mergeCell ref="B101:D101"/>
    <mergeCell ref="B82:D82"/>
    <mergeCell ref="B57:D57"/>
    <mergeCell ref="B58:D58"/>
    <mergeCell ref="B60:D60"/>
    <mergeCell ref="B67:D67"/>
    <mergeCell ref="B68:D68"/>
    <mergeCell ref="B72:D72"/>
    <mergeCell ref="B75:D75"/>
    <mergeCell ref="B76:D76"/>
    <mergeCell ref="B77:D77"/>
    <mergeCell ref="B79:D79"/>
    <mergeCell ref="B81:D81"/>
    <mergeCell ref="B56:D56"/>
    <mergeCell ref="B28:D28"/>
    <mergeCell ref="B29:D29"/>
    <mergeCell ref="B33:D33"/>
    <mergeCell ref="B34:D34"/>
    <mergeCell ref="B37:D37"/>
    <mergeCell ref="B38:D38"/>
    <mergeCell ref="B39:D39"/>
    <mergeCell ref="B41:D41"/>
    <mergeCell ref="B46:D46"/>
    <mergeCell ref="B52:D52"/>
    <mergeCell ref="B53:D53"/>
    <mergeCell ref="B25:D25"/>
    <mergeCell ref="B1:M3"/>
    <mergeCell ref="B5:M5"/>
    <mergeCell ref="B6:D7"/>
    <mergeCell ref="E6:H6"/>
    <mergeCell ref="I6:M6"/>
    <mergeCell ref="B8:D8"/>
    <mergeCell ref="B9:D9"/>
    <mergeCell ref="B10:D10"/>
    <mergeCell ref="B13:D13"/>
    <mergeCell ref="B18:D18"/>
    <mergeCell ref="B20:D2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1602E-AB01-4FCF-A787-B2FD1DF5B213}">
  <sheetPr>
    <tabColor rgb="FF0070C0"/>
  </sheetPr>
  <dimension ref="A1:H176"/>
  <sheetViews>
    <sheetView workbookViewId="0">
      <selection activeCell="L2" sqref="L2"/>
    </sheetView>
  </sheetViews>
  <sheetFormatPr baseColWidth="10" defaultColWidth="10.28515625" defaultRowHeight="15" x14ac:dyDescent="0.25"/>
  <cols>
    <col min="1" max="1" width="4.28515625" style="118" customWidth="1"/>
    <col min="2" max="2" width="5.7109375" style="123" customWidth="1"/>
    <col min="3" max="3" width="7.5703125" style="140" customWidth="1"/>
    <col min="4" max="4" width="117.140625" style="145" customWidth="1"/>
    <col min="5" max="5" width="22.28515625" style="141" customWidth="1"/>
    <col min="6" max="16384" width="10.28515625" style="119"/>
  </cols>
  <sheetData>
    <row r="1" spans="1:6" ht="54" customHeight="1" thickBot="1" x14ac:dyDescent="0.3">
      <c r="B1" s="417" t="s">
        <v>1262</v>
      </c>
      <c r="C1" s="418"/>
      <c r="D1" s="418"/>
      <c r="E1" s="419"/>
    </row>
    <row r="2" spans="1:6" ht="33.75" customHeight="1" thickBot="1" x14ac:dyDescent="0.3">
      <c r="B2" s="420" t="s">
        <v>1252</v>
      </c>
      <c r="C2" s="421"/>
      <c r="D2" s="421"/>
      <c r="E2" s="422"/>
    </row>
    <row r="3" spans="1:6" ht="21" customHeight="1" thickBot="1" x14ac:dyDescent="0.3">
      <c r="B3" s="423"/>
      <c r="C3" s="423"/>
      <c r="D3" s="423"/>
      <c r="E3" s="423"/>
    </row>
    <row r="4" spans="1:6" ht="24" customHeight="1" thickBot="1" x14ac:dyDescent="0.3">
      <c r="B4" s="424" t="s">
        <v>1082</v>
      </c>
      <c r="C4" s="424"/>
      <c r="D4" s="424"/>
      <c r="E4" s="120" t="s">
        <v>1083</v>
      </c>
    </row>
    <row r="5" spans="1:6" s="122" customFormat="1" ht="35.25" customHeight="1" thickBot="1" x14ac:dyDescent="0.3">
      <c r="A5" s="121"/>
      <c r="B5" s="424"/>
      <c r="C5" s="424"/>
      <c r="D5" s="424"/>
      <c r="E5" s="120" t="s">
        <v>1084</v>
      </c>
    </row>
    <row r="6" spans="1:6" s="125" customFormat="1" ht="25.5" customHeight="1" thickBot="1" x14ac:dyDescent="0.3">
      <c r="A6" s="123"/>
      <c r="B6" s="425" t="s">
        <v>1085</v>
      </c>
      <c r="C6" s="425"/>
      <c r="D6" s="425"/>
      <c r="E6" s="124"/>
    </row>
    <row r="7" spans="1:6" s="125" customFormat="1" ht="32.1" customHeight="1" thickBot="1" x14ac:dyDescent="0.3">
      <c r="A7" s="123"/>
      <c r="B7" s="416" t="s">
        <v>1086</v>
      </c>
      <c r="C7" s="416"/>
      <c r="D7" s="416"/>
      <c r="E7" s="126"/>
    </row>
    <row r="8" spans="1:6" ht="32.1" customHeight="1" thickBot="1" x14ac:dyDescent="0.3">
      <c r="B8" s="426"/>
      <c r="C8" s="429" t="s">
        <v>1087</v>
      </c>
      <c r="D8" s="429"/>
      <c r="E8" s="127"/>
    </row>
    <row r="9" spans="1:6" ht="33" customHeight="1" thickBot="1" x14ac:dyDescent="0.3">
      <c r="B9" s="427"/>
      <c r="C9" s="430"/>
      <c r="D9" s="128" t="s">
        <v>1088</v>
      </c>
      <c r="E9" s="120">
        <v>0.5</v>
      </c>
      <c r="F9" s="129"/>
    </row>
    <row r="10" spans="1:6" ht="30.6" customHeight="1" thickBot="1" x14ac:dyDescent="0.3">
      <c r="B10" s="427"/>
      <c r="C10" s="431"/>
      <c r="D10" s="128" t="s">
        <v>1089</v>
      </c>
      <c r="E10" s="120">
        <v>0.9</v>
      </c>
    </row>
    <row r="11" spans="1:6" ht="34.5" customHeight="1" thickBot="1" x14ac:dyDescent="0.3">
      <c r="B11" s="427"/>
      <c r="C11" s="431"/>
      <c r="D11" s="128" t="s">
        <v>1090</v>
      </c>
      <c r="E11" s="120">
        <v>0.5</v>
      </c>
    </row>
    <row r="12" spans="1:6" ht="33" customHeight="1" thickBot="1" x14ac:dyDescent="0.3">
      <c r="B12" s="427"/>
      <c r="C12" s="431"/>
      <c r="D12" s="128" t="s">
        <v>1091</v>
      </c>
      <c r="E12" s="120">
        <v>0.5</v>
      </c>
    </row>
    <row r="13" spans="1:6" ht="26.25" customHeight="1" thickBot="1" x14ac:dyDescent="0.3">
      <c r="B13" s="427"/>
      <c r="C13" s="431"/>
      <c r="D13" s="128" t="s">
        <v>1092</v>
      </c>
      <c r="E13" s="120">
        <v>0.9</v>
      </c>
    </row>
    <row r="14" spans="1:6" ht="35.25" customHeight="1" thickBot="1" x14ac:dyDescent="0.3">
      <c r="B14" s="427"/>
      <c r="C14" s="431"/>
      <c r="D14" s="128" t="s">
        <v>1093</v>
      </c>
      <c r="E14" s="120">
        <v>0.9</v>
      </c>
    </row>
    <row r="15" spans="1:6" ht="34.5" customHeight="1" thickBot="1" x14ac:dyDescent="0.3">
      <c r="B15" s="427"/>
      <c r="C15" s="431"/>
      <c r="D15" s="128" t="s">
        <v>1094</v>
      </c>
      <c r="E15" s="120">
        <v>0.9</v>
      </c>
    </row>
    <row r="16" spans="1:6" ht="34.5" customHeight="1" thickBot="1" x14ac:dyDescent="0.3">
      <c r="B16" s="427"/>
      <c r="C16" s="431"/>
      <c r="D16" s="128" t="s">
        <v>1095</v>
      </c>
      <c r="E16" s="120">
        <v>1</v>
      </c>
    </row>
    <row r="17" spans="2:5" ht="26.25" customHeight="1" thickBot="1" x14ac:dyDescent="0.3">
      <c r="B17" s="427"/>
      <c r="C17" s="431"/>
      <c r="D17" s="128" t="s">
        <v>1096</v>
      </c>
      <c r="E17" s="120">
        <v>0.5</v>
      </c>
    </row>
    <row r="18" spans="2:5" ht="26.25" customHeight="1" thickBot="1" x14ac:dyDescent="0.3">
      <c r="B18" s="427"/>
      <c r="C18" s="431"/>
      <c r="D18" s="128" t="s">
        <v>1097</v>
      </c>
      <c r="E18" s="120">
        <v>0.8</v>
      </c>
    </row>
    <row r="19" spans="2:5" ht="32.25" customHeight="1" thickBot="1" x14ac:dyDescent="0.3">
      <c r="B19" s="427"/>
      <c r="C19" s="431"/>
      <c r="D19" s="128" t="s">
        <v>1098</v>
      </c>
      <c r="E19" s="120">
        <v>0.8</v>
      </c>
    </row>
    <row r="20" spans="2:5" ht="30" customHeight="1" thickBot="1" x14ac:dyDescent="0.3">
      <c r="B20" s="427"/>
      <c r="C20" s="431"/>
      <c r="D20" s="128" t="s">
        <v>1099</v>
      </c>
      <c r="E20" s="120">
        <v>1</v>
      </c>
    </row>
    <row r="21" spans="2:5" ht="34.5" customHeight="1" thickBot="1" x14ac:dyDescent="0.3">
      <c r="B21" s="427"/>
      <c r="C21" s="431"/>
      <c r="D21" s="128" t="s">
        <v>1100</v>
      </c>
      <c r="E21" s="120">
        <v>1</v>
      </c>
    </row>
    <row r="22" spans="2:5" ht="37.5" customHeight="1" thickBot="1" x14ac:dyDescent="0.3">
      <c r="B22" s="427"/>
      <c r="C22" s="431"/>
      <c r="D22" s="128" t="s">
        <v>1101</v>
      </c>
      <c r="E22" s="120">
        <v>1</v>
      </c>
    </row>
    <row r="23" spans="2:5" ht="32.25" customHeight="1" thickBot="1" x14ac:dyDescent="0.3">
      <c r="B23" s="427"/>
      <c r="C23" s="431"/>
      <c r="D23" s="128" t="s">
        <v>1102</v>
      </c>
      <c r="E23" s="120">
        <v>1</v>
      </c>
    </row>
    <row r="24" spans="2:5" ht="32.25" customHeight="1" thickBot="1" x14ac:dyDescent="0.3">
      <c r="B24" s="427"/>
      <c r="C24" s="431"/>
      <c r="D24" s="128" t="s">
        <v>1103</v>
      </c>
      <c r="E24" s="130">
        <v>0.24</v>
      </c>
    </row>
    <row r="25" spans="2:5" ht="34.5" customHeight="1" thickBot="1" x14ac:dyDescent="0.3">
      <c r="B25" s="427"/>
      <c r="C25" s="431"/>
      <c r="D25" s="128" t="s">
        <v>1104</v>
      </c>
      <c r="E25" s="120">
        <v>1</v>
      </c>
    </row>
    <row r="26" spans="2:5" ht="34.5" customHeight="1" thickBot="1" x14ac:dyDescent="0.3">
      <c r="B26" s="427"/>
      <c r="C26" s="431"/>
      <c r="D26" s="128" t="s">
        <v>1105</v>
      </c>
      <c r="E26" s="120">
        <v>1</v>
      </c>
    </row>
    <row r="27" spans="2:5" ht="34.5" customHeight="1" thickBot="1" x14ac:dyDescent="0.3">
      <c r="B27" s="427"/>
      <c r="C27" s="431"/>
      <c r="D27" s="128" t="s">
        <v>1106</v>
      </c>
      <c r="E27" s="130">
        <v>0.98499999999999999</v>
      </c>
    </row>
    <row r="28" spans="2:5" ht="34.5" customHeight="1" thickBot="1" x14ac:dyDescent="0.3">
      <c r="B28" s="427"/>
      <c r="C28" s="431"/>
      <c r="D28" s="128" t="s">
        <v>1107</v>
      </c>
      <c r="E28" s="120">
        <v>1</v>
      </c>
    </row>
    <row r="29" spans="2:5" ht="34.5" customHeight="1" thickBot="1" x14ac:dyDescent="0.3">
      <c r="B29" s="427"/>
      <c r="C29" s="431"/>
      <c r="D29" s="128" t="s">
        <v>1108</v>
      </c>
      <c r="E29" s="130">
        <v>0.98499999999999999</v>
      </c>
    </row>
    <row r="30" spans="2:5" ht="45" customHeight="1" thickBot="1" x14ac:dyDescent="0.3">
      <c r="B30" s="427"/>
      <c r="C30" s="431"/>
      <c r="D30" s="128" t="s">
        <v>1109</v>
      </c>
      <c r="E30" s="120">
        <v>1</v>
      </c>
    </row>
    <row r="31" spans="2:5" ht="34.5" customHeight="1" thickBot="1" x14ac:dyDescent="0.3">
      <c r="B31" s="427"/>
      <c r="C31" s="431"/>
      <c r="D31" s="128" t="s">
        <v>1110</v>
      </c>
      <c r="E31" s="120">
        <v>0.7</v>
      </c>
    </row>
    <row r="32" spans="2:5" ht="34.5" customHeight="1" thickBot="1" x14ac:dyDescent="0.3">
      <c r="B32" s="427"/>
      <c r="C32" s="431"/>
      <c r="D32" s="128" t="s">
        <v>1111</v>
      </c>
      <c r="E32" s="120">
        <v>0.24</v>
      </c>
    </row>
    <row r="33" spans="2:5" ht="34.5" customHeight="1" thickBot="1" x14ac:dyDescent="0.3">
      <c r="B33" s="427"/>
      <c r="C33" s="431"/>
      <c r="D33" s="128" t="s">
        <v>1112</v>
      </c>
      <c r="E33" s="120">
        <v>0.55000000000000004</v>
      </c>
    </row>
    <row r="34" spans="2:5" ht="34.5" customHeight="1" thickBot="1" x14ac:dyDescent="0.3">
      <c r="B34" s="427"/>
      <c r="C34" s="431"/>
      <c r="D34" s="128" t="s">
        <v>1113</v>
      </c>
      <c r="E34" s="120">
        <v>1</v>
      </c>
    </row>
    <row r="35" spans="2:5" ht="34.5" customHeight="1" thickBot="1" x14ac:dyDescent="0.3">
      <c r="B35" s="427"/>
      <c r="C35" s="432"/>
      <c r="D35" s="128" t="s">
        <v>1114</v>
      </c>
      <c r="E35" s="120">
        <v>0.9</v>
      </c>
    </row>
    <row r="36" spans="2:5" ht="32.1" customHeight="1" thickBot="1" x14ac:dyDescent="0.3">
      <c r="B36" s="427"/>
      <c r="C36" s="429" t="s">
        <v>1115</v>
      </c>
      <c r="D36" s="429"/>
      <c r="E36" s="127"/>
    </row>
    <row r="37" spans="2:5" ht="34.5" customHeight="1" thickBot="1" x14ac:dyDescent="0.3">
      <c r="B37" s="427"/>
      <c r="C37" s="430"/>
      <c r="D37" s="128" t="s">
        <v>1116</v>
      </c>
      <c r="E37" s="120">
        <v>1</v>
      </c>
    </row>
    <row r="38" spans="2:5" ht="34.5" customHeight="1" thickBot="1" x14ac:dyDescent="0.3">
      <c r="B38" s="427"/>
      <c r="C38" s="431"/>
      <c r="D38" s="128" t="s">
        <v>1117</v>
      </c>
      <c r="E38" s="120">
        <v>0.99</v>
      </c>
    </row>
    <row r="39" spans="2:5" ht="34.5" customHeight="1" thickBot="1" x14ac:dyDescent="0.3">
      <c r="B39" s="427"/>
      <c r="C39" s="431"/>
      <c r="D39" s="128" t="s">
        <v>1118</v>
      </c>
      <c r="E39" s="120">
        <v>0.6</v>
      </c>
    </row>
    <row r="40" spans="2:5" ht="34.5" customHeight="1" thickBot="1" x14ac:dyDescent="0.3">
      <c r="B40" s="427"/>
      <c r="C40" s="431"/>
      <c r="D40" s="128" t="s">
        <v>1119</v>
      </c>
      <c r="E40" s="120">
        <v>0.5</v>
      </c>
    </row>
    <row r="41" spans="2:5" ht="34.5" customHeight="1" thickBot="1" x14ac:dyDescent="0.3">
      <c r="B41" s="427"/>
      <c r="C41" s="431"/>
      <c r="D41" s="128" t="s">
        <v>1120</v>
      </c>
      <c r="E41" s="130">
        <v>1</v>
      </c>
    </row>
    <row r="42" spans="2:5" ht="34.5" customHeight="1" thickBot="1" x14ac:dyDescent="0.3">
      <c r="B42" s="427"/>
      <c r="C42" s="431"/>
      <c r="D42" s="131" t="s">
        <v>1121</v>
      </c>
      <c r="E42" s="120">
        <v>0.94</v>
      </c>
    </row>
    <row r="43" spans="2:5" ht="34.5" customHeight="1" thickBot="1" x14ac:dyDescent="0.3">
      <c r="B43" s="427"/>
      <c r="C43" s="432"/>
      <c r="D43" s="131" t="s">
        <v>1122</v>
      </c>
      <c r="E43" s="120">
        <v>1</v>
      </c>
    </row>
    <row r="44" spans="2:5" ht="32.1" customHeight="1" thickBot="1" x14ac:dyDescent="0.3">
      <c r="B44" s="427"/>
      <c r="C44" s="429" t="s">
        <v>1123</v>
      </c>
      <c r="D44" s="429"/>
      <c r="E44" s="127"/>
    </row>
    <row r="45" spans="2:5" ht="34.5" customHeight="1" thickBot="1" x14ac:dyDescent="0.3">
      <c r="B45" s="427"/>
      <c r="C45" s="430"/>
      <c r="D45" s="131" t="s">
        <v>1124</v>
      </c>
      <c r="E45" s="120">
        <v>0.2</v>
      </c>
    </row>
    <row r="46" spans="2:5" ht="34.5" customHeight="1" thickBot="1" x14ac:dyDescent="0.3">
      <c r="B46" s="427"/>
      <c r="C46" s="431"/>
      <c r="D46" s="128" t="s">
        <v>1125</v>
      </c>
      <c r="E46" s="120">
        <v>1</v>
      </c>
    </row>
    <row r="47" spans="2:5" ht="34.5" customHeight="1" thickBot="1" x14ac:dyDescent="0.3">
      <c r="B47" s="427"/>
      <c r="C47" s="432"/>
      <c r="D47" s="128" t="s">
        <v>1126</v>
      </c>
      <c r="E47" s="120">
        <v>1</v>
      </c>
    </row>
    <row r="48" spans="2:5" ht="32.1" customHeight="1" thickBot="1" x14ac:dyDescent="0.3">
      <c r="B48" s="427"/>
      <c r="C48" s="429" t="s">
        <v>1127</v>
      </c>
      <c r="D48" s="429"/>
      <c r="E48" s="127"/>
    </row>
    <row r="49" spans="1:5" ht="34.5" customHeight="1" thickBot="1" x14ac:dyDescent="0.3">
      <c r="B49" s="427"/>
      <c r="C49" s="430"/>
      <c r="D49" s="128" t="s">
        <v>1128</v>
      </c>
      <c r="E49" s="120">
        <v>1</v>
      </c>
    </row>
    <row r="50" spans="1:5" ht="34.5" customHeight="1" thickBot="1" x14ac:dyDescent="0.3">
      <c r="B50" s="427"/>
      <c r="C50" s="431"/>
      <c r="D50" s="128" t="s">
        <v>1129</v>
      </c>
      <c r="E50" s="120">
        <v>1</v>
      </c>
    </row>
    <row r="51" spans="1:5" ht="41.25" customHeight="1" thickBot="1" x14ac:dyDescent="0.3">
      <c r="B51" s="428"/>
      <c r="C51" s="432"/>
      <c r="D51" s="128" t="s">
        <v>1130</v>
      </c>
      <c r="E51" s="120">
        <v>1</v>
      </c>
    </row>
    <row r="52" spans="1:5" s="125" customFormat="1" ht="32.1" customHeight="1" thickBot="1" x14ac:dyDescent="0.3">
      <c r="A52" s="123"/>
      <c r="B52" s="416" t="s">
        <v>1131</v>
      </c>
      <c r="C52" s="416"/>
      <c r="D52" s="416"/>
      <c r="E52" s="126"/>
    </row>
    <row r="53" spans="1:5" ht="32.1" customHeight="1" thickBot="1" x14ac:dyDescent="0.3">
      <c r="B53" s="426"/>
      <c r="C53" s="429" t="s">
        <v>1132</v>
      </c>
      <c r="D53" s="429"/>
      <c r="E53" s="127"/>
    </row>
    <row r="54" spans="1:5" ht="34.5" customHeight="1" thickBot="1" x14ac:dyDescent="0.3">
      <c r="B54" s="427"/>
      <c r="C54" s="430"/>
      <c r="D54" s="128" t="s">
        <v>1133</v>
      </c>
      <c r="E54" s="120">
        <v>1</v>
      </c>
    </row>
    <row r="55" spans="1:5" ht="38.450000000000003" customHeight="1" thickBot="1" x14ac:dyDescent="0.3">
      <c r="B55" s="427"/>
      <c r="C55" s="431"/>
      <c r="D55" s="128" t="s">
        <v>1134</v>
      </c>
      <c r="E55" s="120">
        <v>1</v>
      </c>
    </row>
    <row r="56" spans="1:5" ht="34.5" customHeight="1" thickBot="1" x14ac:dyDescent="0.3">
      <c r="B56" s="427"/>
      <c r="C56" s="432"/>
      <c r="D56" s="128" t="s">
        <v>1135</v>
      </c>
      <c r="E56" s="120">
        <v>1</v>
      </c>
    </row>
    <row r="57" spans="1:5" ht="32.1" customHeight="1" thickBot="1" x14ac:dyDescent="0.3">
      <c r="B57" s="427"/>
      <c r="C57" s="429" t="s">
        <v>1136</v>
      </c>
      <c r="D57" s="429"/>
      <c r="E57" s="127"/>
    </row>
    <row r="58" spans="1:5" ht="34.5" customHeight="1" thickBot="1" x14ac:dyDescent="0.3">
      <c r="B58" s="427"/>
      <c r="C58" s="430"/>
      <c r="D58" s="128" t="s">
        <v>1137</v>
      </c>
      <c r="E58" s="120">
        <v>1</v>
      </c>
    </row>
    <row r="59" spans="1:5" ht="34.5" customHeight="1" thickBot="1" x14ac:dyDescent="0.3">
      <c r="B59" s="427"/>
      <c r="C59" s="431"/>
      <c r="D59" s="128" t="s">
        <v>1138</v>
      </c>
      <c r="E59" s="120">
        <v>0.5</v>
      </c>
    </row>
    <row r="60" spans="1:5" ht="34.5" customHeight="1" thickBot="1" x14ac:dyDescent="0.3">
      <c r="B60" s="427"/>
      <c r="C60" s="431"/>
      <c r="D60" s="128" t="s">
        <v>1139</v>
      </c>
      <c r="E60" s="120">
        <v>0.5</v>
      </c>
    </row>
    <row r="61" spans="1:5" ht="34.5" customHeight="1" thickBot="1" x14ac:dyDescent="0.3">
      <c r="B61" s="427"/>
      <c r="C61" s="431"/>
      <c r="D61" s="128" t="s">
        <v>1140</v>
      </c>
      <c r="E61" s="120">
        <v>1</v>
      </c>
    </row>
    <row r="62" spans="1:5" ht="34.5" customHeight="1" thickBot="1" x14ac:dyDescent="0.3">
      <c r="B62" s="427"/>
      <c r="C62" s="431"/>
      <c r="D62" s="128" t="s">
        <v>1141</v>
      </c>
      <c r="E62" s="120">
        <v>0.8</v>
      </c>
    </row>
    <row r="63" spans="1:5" ht="34.5" customHeight="1" thickBot="1" x14ac:dyDescent="0.3">
      <c r="B63" s="427"/>
      <c r="C63" s="431"/>
      <c r="D63" s="131" t="s">
        <v>1142</v>
      </c>
      <c r="E63" s="120">
        <v>0.78</v>
      </c>
    </row>
    <row r="64" spans="1:5" ht="39.75" customHeight="1" thickBot="1" x14ac:dyDescent="0.3">
      <c r="B64" s="427"/>
      <c r="C64" s="431"/>
      <c r="D64" s="131" t="s">
        <v>1143</v>
      </c>
      <c r="E64" s="120">
        <v>1</v>
      </c>
    </row>
    <row r="65" spans="2:6" ht="39.75" customHeight="1" thickBot="1" x14ac:dyDescent="0.3">
      <c r="B65" s="427"/>
      <c r="C65" s="431"/>
      <c r="D65" s="131" t="s">
        <v>1144</v>
      </c>
      <c r="E65" s="120">
        <v>1</v>
      </c>
    </row>
    <row r="66" spans="2:6" ht="34.5" customHeight="1" thickBot="1" x14ac:dyDescent="0.3">
      <c r="B66" s="427"/>
      <c r="C66" s="431"/>
      <c r="D66" s="131" t="s">
        <v>1145</v>
      </c>
      <c r="E66" s="120">
        <v>0.5</v>
      </c>
    </row>
    <row r="67" spans="2:6" ht="32.450000000000003" customHeight="1" thickBot="1" x14ac:dyDescent="0.3">
      <c r="B67" s="427"/>
      <c r="C67" s="431"/>
      <c r="D67" s="132" t="s">
        <v>1146</v>
      </c>
      <c r="E67" s="120">
        <v>1</v>
      </c>
    </row>
    <row r="68" spans="2:6" ht="38.1" customHeight="1" thickBot="1" x14ac:dyDescent="0.3">
      <c r="B68" s="427"/>
      <c r="C68" s="431"/>
      <c r="D68" s="128" t="s">
        <v>1147</v>
      </c>
      <c r="E68" s="120">
        <v>1</v>
      </c>
    </row>
    <row r="69" spans="2:6" ht="29.1" customHeight="1" thickBot="1" x14ac:dyDescent="0.3">
      <c r="B69" s="427"/>
      <c r="C69" s="431"/>
      <c r="D69" s="128" t="s">
        <v>1148</v>
      </c>
      <c r="E69" s="120">
        <v>0.43</v>
      </c>
    </row>
    <row r="70" spans="2:6" ht="33" customHeight="1" thickBot="1" x14ac:dyDescent="0.3">
      <c r="B70" s="427"/>
      <c r="C70" s="431"/>
      <c r="D70" s="128" t="s">
        <v>1149</v>
      </c>
      <c r="E70" s="120">
        <v>1</v>
      </c>
    </row>
    <row r="71" spans="2:6" ht="27.75" customHeight="1" thickBot="1" x14ac:dyDescent="0.3">
      <c r="B71" s="427"/>
      <c r="C71" s="431"/>
      <c r="D71" s="128" t="s">
        <v>1150</v>
      </c>
      <c r="E71" s="120">
        <v>1</v>
      </c>
    </row>
    <row r="72" spans="2:6" ht="30.75" customHeight="1" thickBot="1" x14ac:dyDescent="0.3">
      <c r="B72" s="427"/>
      <c r="C72" s="431"/>
      <c r="D72" s="128" t="s">
        <v>1151</v>
      </c>
      <c r="E72" s="120">
        <v>1</v>
      </c>
    </row>
    <row r="73" spans="2:6" ht="31.5" customHeight="1" thickBot="1" x14ac:dyDescent="0.3">
      <c r="B73" s="427"/>
      <c r="C73" s="431"/>
      <c r="D73" s="133" t="s">
        <v>1152</v>
      </c>
      <c r="E73" s="120">
        <v>0.8</v>
      </c>
    </row>
    <row r="74" spans="2:6" ht="30.75" customHeight="1" thickBot="1" x14ac:dyDescent="0.3">
      <c r="B74" s="427"/>
      <c r="C74" s="431"/>
      <c r="D74" s="128" t="s">
        <v>1153</v>
      </c>
      <c r="E74" s="120">
        <v>0.9</v>
      </c>
    </row>
    <row r="75" spans="2:6" ht="30.75" customHeight="1" thickBot="1" x14ac:dyDescent="0.3">
      <c r="B75" s="428"/>
      <c r="C75" s="432"/>
      <c r="D75" s="128" t="s">
        <v>1154</v>
      </c>
      <c r="E75" s="120">
        <v>1</v>
      </c>
    </row>
    <row r="76" spans="2:6" ht="31.5" customHeight="1" thickBot="1" x14ac:dyDescent="0.3">
      <c r="B76" s="436" t="s">
        <v>1155</v>
      </c>
      <c r="C76" s="436"/>
      <c r="D76" s="436"/>
      <c r="E76" s="124"/>
    </row>
    <row r="77" spans="2:6" ht="29.25" customHeight="1" thickBot="1" x14ac:dyDescent="0.3">
      <c r="B77" s="416" t="s">
        <v>1156</v>
      </c>
      <c r="C77" s="416"/>
      <c r="D77" s="416"/>
      <c r="E77" s="126"/>
    </row>
    <row r="78" spans="2:6" ht="22.5" customHeight="1" thickBot="1" x14ac:dyDescent="0.3">
      <c r="B78" s="426"/>
      <c r="C78" s="433" t="s">
        <v>1157</v>
      </c>
      <c r="D78" s="433"/>
      <c r="E78" s="127"/>
    </row>
    <row r="79" spans="2:6" ht="30.75" customHeight="1" thickBot="1" x14ac:dyDescent="0.3">
      <c r="B79" s="427"/>
      <c r="C79" s="430"/>
      <c r="D79" s="128" t="s">
        <v>1158</v>
      </c>
      <c r="E79" s="120">
        <v>0.5</v>
      </c>
      <c r="F79" s="129"/>
    </row>
    <row r="80" spans="2:6" ht="30.75" customHeight="1" thickBot="1" x14ac:dyDescent="0.3">
      <c r="B80" s="427"/>
      <c r="C80" s="431"/>
      <c r="D80" s="128" t="s">
        <v>1159</v>
      </c>
      <c r="E80" s="120">
        <v>0.5</v>
      </c>
    </row>
    <row r="81" spans="2:5" ht="30.75" customHeight="1" thickBot="1" x14ac:dyDescent="0.3">
      <c r="B81" s="427"/>
      <c r="C81" s="431"/>
      <c r="D81" s="128" t="s">
        <v>1160</v>
      </c>
      <c r="E81" s="120">
        <v>0.8</v>
      </c>
    </row>
    <row r="82" spans="2:5" ht="30.75" customHeight="1" thickBot="1" x14ac:dyDescent="0.3">
      <c r="B82" s="427"/>
      <c r="C82" s="431"/>
      <c r="D82" s="128" t="s">
        <v>1161</v>
      </c>
      <c r="E82" s="120">
        <v>1</v>
      </c>
    </row>
    <row r="83" spans="2:5" ht="30.75" customHeight="1" thickBot="1" x14ac:dyDescent="0.3">
      <c r="B83" s="427"/>
      <c r="C83" s="431"/>
      <c r="D83" s="128" t="s">
        <v>1162</v>
      </c>
      <c r="E83" s="120">
        <v>0.8</v>
      </c>
    </row>
    <row r="84" spans="2:5" ht="36.75" customHeight="1" thickBot="1" x14ac:dyDescent="0.3">
      <c r="B84" s="427"/>
      <c r="C84" s="431"/>
      <c r="D84" s="128" t="s">
        <v>1163</v>
      </c>
      <c r="E84" s="120">
        <v>1</v>
      </c>
    </row>
    <row r="85" spans="2:5" ht="37.5" customHeight="1" thickBot="1" x14ac:dyDescent="0.3">
      <c r="B85" s="427"/>
      <c r="C85" s="432"/>
      <c r="D85" s="128" t="s">
        <v>1164</v>
      </c>
      <c r="E85" s="120">
        <v>1</v>
      </c>
    </row>
    <row r="86" spans="2:5" ht="22.5" customHeight="1" thickBot="1" x14ac:dyDescent="0.3">
      <c r="B86" s="427"/>
      <c r="C86" s="433" t="s">
        <v>1165</v>
      </c>
      <c r="D86" s="433"/>
      <c r="E86" s="127"/>
    </row>
    <row r="87" spans="2:5" ht="30.75" customHeight="1" thickBot="1" x14ac:dyDescent="0.3">
      <c r="B87" s="427"/>
      <c r="C87" s="430"/>
      <c r="D87" s="128" t="s">
        <v>1166</v>
      </c>
      <c r="E87" s="120">
        <v>0.14000000000000001</v>
      </c>
    </row>
    <row r="88" spans="2:5" ht="35.25" customHeight="1" thickBot="1" x14ac:dyDescent="0.3">
      <c r="B88" s="427"/>
      <c r="C88" s="432"/>
      <c r="D88" s="128" t="s">
        <v>1167</v>
      </c>
      <c r="E88" s="120">
        <v>1</v>
      </c>
    </row>
    <row r="89" spans="2:5" ht="22.5" customHeight="1" thickBot="1" x14ac:dyDescent="0.3">
      <c r="B89" s="427"/>
      <c r="C89" s="433" t="s">
        <v>1168</v>
      </c>
      <c r="D89" s="433"/>
      <c r="E89" s="127"/>
    </row>
    <row r="90" spans="2:5" ht="31.5" customHeight="1" thickBot="1" x14ac:dyDescent="0.3">
      <c r="B90" s="427"/>
      <c r="C90" s="437"/>
      <c r="D90" s="128" t="s">
        <v>1169</v>
      </c>
      <c r="E90" s="120">
        <v>1</v>
      </c>
    </row>
    <row r="91" spans="2:5" ht="31.5" customHeight="1" thickBot="1" x14ac:dyDescent="0.3">
      <c r="B91" s="427"/>
      <c r="C91" s="438"/>
      <c r="D91" s="128" t="s">
        <v>1170</v>
      </c>
      <c r="E91" s="120">
        <v>1</v>
      </c>
    </row>
    <row r="92" spans="2:5" ht="31.5" customHeight="1" thickBot="1" x14ac:dyDescent="0.3">
      <c r="B92" s="427"/>
      <c r="C92" s="438"/>
      <c r="D92" s="128" t="s">
        <v>1171</v>
      </c>
      <c r="E92" s="120">
        <v>1</v>
      </c>
    </row>
    <row r="93" spans="2:5" ht="36" customHeight="1" thickBot="1" x14ac:dyDescent="0.3">
      <c r="B93" s="427"/>
      <c r="C93" s="438"/>
      <c r="D93" s="128" t="s">
        <v>1172</v>
      </c>
      <c r="E93" s="120">
        <v>1</v>
      </c>
    </row>
    <row r="94" spans="2:5" ht="30.75" customHeight="1" thickBot="1" x14ac:dyDescent="0.3">
      <c r="B94" s="427"/>
      <c r="C94" s="438"/>
      <c r="D94" s="128" t="s">
        <v>1173</v>
      </c>
      <c r="E94" s="120">
        <v>1</v>
      </c>
    </row>
    <row r="95" spans="2:5" ht="39" customHeight="1" thickBot="1" x14ac:dyDescent="0.3">
      <c r="B95" s="427"/>
      <c r="C95" s="438"/>
      <c r="D95" s="132" t="s">
        <v>1174</v>
      </c>
      <c r="E95" s="120">
        <v>1</v>
      </c>
    </row>
    <row r="96" spans="2:5" ht="29.25" customHeight="1" thickBot="1" x14ac:dyDescent="0.3">
      <c r="B96" s="427"/>
      <c r="C96" s="438"/>
      <c r="D96" s="128" t="s">
        <v>1175</v>
      </c>
      <c r="E96" s="120">
        <v>1</v>
      </c>
    </row>
    <row r="97" spans="1:6" ht="33.75" customHeight="1" thickBot="1" x14ac:dyDescent="0.3">
      <c r="B97" s="428"/>
      <c r="C97" s="439"/>
      <c r="D97" s="128" t="s">
        <v>1176</v>
      </c>
      <c r="E97" s="120">
        <v>1</v>
      </c>
    </row>
    <row r="98" spans="1:6" ht="29.25" customHeight="1" thickBot="1" x14ac:dyDescent="0.3">
      <c r="B98" s="416" t="s">
        <v>1177</v>
      </c>
      <c r="C98" s="416"/>
      <c r="D98" s="416"/>
      <c r="E98" s="126"/>
    </row>
    <row r="99" spans="1:6" ht="22.5" customHeight="1" thickBot="1" x14ac:dyDescent="0.3">
      <c r="B99" s="426"/>
      <c r="C99" s="433" t="s">
        <v>1178</v>
      </c>
      <c r="D99" s="433"/>
      <c r="E99" s="127"/>
    </row>
    <row r="100" spans="1:6" ht="33.75" customHeight="1" thickBot="1" x14ac:dyDescent="0.3">
      <c r="B100" s="428"/>
      <c r="C100" s="134"/>
      <c r="D100" s="132" t="s">
        <v>1179</v>
      </c>
      <c r="E100" s="120">
        <v>1</v>
      </c>
    </row>
    <row r="101" spans="1:6" s="135" customFormat="1" ht="30.75" customHeight="1" thickBot="1" x14ac:dyDescent="0.3">
      <c r="A101" s="118"/>
      <c r="B101" s="436" t="s">
        <v>1180</v>
      </c>
      <c r="C101" s="436"/>
      <c r="D101" s="436"/>
      <c r="E101" s="124"/>
    </row>
    <row r="102" spans="1:6" ht="27" customHeight="1" thickBot="1" x14ac:dyDescent="0.3">
      <c r="B102" s="416" t="s">
        <v>1181</v>
      </c>
      <c r="C102" s="416"/>
      <c r="D102" s="416"/>
      <c r="E102" s="126"/>
    </row>
    <row r="103" spans="1:6" ht="31.5" customHeight="1" thickBot="1" x14ac:dyDescent="0.3">
      <c r="B103" s="426"/>
      <c r="C103" s="433" t="s">
        <v>1182</v>
      </c>
      <c r="D103" s="433"/>
      <c r="E103" s="127"/>
    </row>
    <row r="104" spans="1:6" ht="33.75" customHeight="1" thickBot="1" x14ac:dyDescent="0.3">
      <c r="B104" s="427"/>
      <c r="C104" s="134"/>
      <c r="D104" s="128" t="s">
        <v>1183</v>
      </c>
      <c r="E104" s="120">
        <v>1</v>
      </c>
      <c r="F104" s="129"/>
    </row>
    <row r="105" spans="1:6" ht="33.75" customHeight="1" thickBot="1" x14ac:dyDescent="0.3">
      <c r="B105" s="427"/>
      <c r="C105" s="434" t="s">
        <v>1184</v>
      </c>
      <c r="D105" s="435"/>
      <c r="E105" s="127"/>
      <c r="F105" s="136"/>
    </row>
    <row r="106" spans="1:6" ht="33.75" customHeight="1" thickBot="1" x14ac:dyDescent="0.3">
      <c r="B106" s="428"/>
      <c r="C106" s="134"/>
      <c r="D106" s="128" t="s">
        <v>1185</v>
      </c>
      <c r="E106" s="120">
        <v>1</v>
      </c>
    </row>
    <row r="107" spans="1:6" ht="33.75" customHeight="1" thickBot="1" x14ac:dyDescent="0.3">
      <c r="B107" s="436" t="s">
        <v>1186</v>
      </c>
      <c r="C107" s="436"/>
      <c r="D107" s="436"/>
      <c r="E107" s="124"/>
    </row>
    <row r="108" spans="1:6" ht="27" customHeight="1" thickBot="1" x14ac:dyDescent="0.3">
      <c r="B108" s="416" t="s">
        <v>1187</v>
      </c>
      <c r="C108" s="416"/>
      <c r="D108" s="416"/>
      <c r="E108" s="126"/>
    </row>
    <row r="109" spans="1:6" ht="23.25" customHeight="1" thickBot="1" x14ac:dyDescent="0.3">
      <c r="B109" s="426"/>
      <c r="C109" s="433" t="s">
        <v>1188</v>
      </c>
      <c r="D109" s="433"/>
      <c r="E109" s="127"/>
    </row>
    <row r="110" spans="1:6" ht="33.75" customHeight="1" thickBot="1" x14ac:dyDescent="0.3">
      <c r="B110" s="427"/>
      <c r="C110" s="134"/>
      <c r="D110" s="132" t="s">
        <v>1189</v>
      </c>
      <c r="E110" s="120">
        <v>1</v>
      </c>
      <c r="F110" s="129"/>
    </row>
    <row r="111" spans="1:6" ht="23.25" customHeight="1" thickBot="1" x14ac:dyDescent="0.3">
      <c r="B111" s="427"/>
      <c r="C111" s="433" t="s">
        <v>1190</v>
      </c>
      <c r="D111" s="433"/>
      <c r="E111" s="127"/>
    </row>
    <row r="112" spans="1:6" ht="33" customHeight="1" thickBot="1" x14ac:dyDescent="0.3">
      <c r="B112" s="427"/>
      <c r="C112" s="134"/>
      <c r="D112" s="128" t="s">
        <v>1191</v>
      </c>
      <c r="E112" s="120">
        <v>0.95</v>
      </c>
    </row>
    <row r="113" spans="1:6" ht="23.25" customHeight="1" thickBot="1" x14ac:dyDescent="0.3">
      <c r="B113" s="427"/>
      <c r="C113" s="433" t="s">
        <v>1192</v>
      </c>
      <c r="D113" s="433"/>
      <c r="E113" s="127"/>
    </row>
    <row r="114" spans="1:6" ht="33" customHeight="1" thickBot="1" x14ac:dyDescent="0.3">
      <c r="B114" s="427"/>
      <c r="C114" s="134"/>
      <c r="D114" s="128" t="s">
        <v>1193</v>
      </c>
      <c r="E114" s="120">
        <v>1</v>
      </c>
    </row>
    <row r="115" spans="1:6" ht="23.25" customHeight="1" thickBot="1" x14ac:dyDescent="0.3">
      <c r="B115" s="427"/>
      <c r="C115" s="433" t="s">
        <v>1194</v>
      </c>
      <c r="D115" s="433"/>
      <c r="E115" s="127"/>
    </row>
    <row r="116" spans="1:6" ht="33" customHeight="1" thickBot="1" x14ac:dyDescent="0.3">
      <c r="B116" s="427"/>
      <c r="C116" s="437"/>
      <c r="D116" s="128" t="s">
        <v>1195</v>
      </c>
      <c r="E116" s="120">
        <v>0.9</v>
      </c>
    </row>
    <row r="117" spans="1:6" ht="33" customHeight="1" thickBot="1" x14ac:dyDescent="0.3">
      <c r="B117" s="428"/>
      <c r="C117" s="439"/>
      <c r="D117" s="128" t="s">
        <v>1196</v>
      </c>
      <c r="E117" s="120">
        <v>1</v>
      </c>
    </row>
    <row r="118" spans="1:6" ht="27" customHeight="1" thickBot="1" x14ac:dyDescent="0.3">
      <c r="B118" s="416" t="s">
        <v>1197</v>
      </c>
      <c r="C118" s="416"/>
      <c r="D118" s="416"/>
      <c r="E118" s="126"/>
    </row>
    <row r="119" spans="1:6" ht="23.25" customHeight="1" thickBot="1" x14ac:dyDescent="0.3">
      <c r="B119" s="426"/>
      <c r="C119" s="433" t="s">
        <v>1198</v>
      </c>
      <c r="D119" s="433"/>
      <c r="E119" s="127"/>
    </row>
    <row r="120" spans="1:6" ht="33" customHeight="1" thickBot="1" x14ac:dyDescent="0.3">
      <c r="B120" s="427"/>
      <c r="C120" s="134"/>
      <c r="D120" s="128" t="s">
        <v>1199</v>
      </c>
      <c r="E120" s="120">
        <v>1</v>
      </c>
    </row>
    <row r="121" spans="1:6" ht="23.25" customHeight="1" thickBot="1" x14ac:dyDescent="0.3">
      <c r="B121" s="427"/>
      <c r="C121" s="433" t="s">
        <v>1200</v>
      </c>
      <c r="D121" s="433"/>
      <c r="E121" s="127"/>
    </row>
    <row r="122" spans="1:6" ht="33" customHeight="1" thickBot="1" x14ac:dyDescent="0.3">
      <c r="B122" s="427"/>
      <c r="C122" s="437"/>
      <c r="D122" s="128" t="s">
        <v>1201</v>
      </c>
      <c r="E122" s="120">
        <v>1</v>
      </c>
    </row>
    <row r="123" spans="1:6" ht="33" customHeight="1" thickBot="1" x14ac:dyDescent="0.3">
      <c r="B123" s="427"/>
      <c r="C123" s="438"/>
      <c r="D123" s="128" t="s">
        <v>1202</v>
      </c>
      <c r="E123" s="120">
        <v>1</v>
      </c>
    </row>
    <row r="124" spans="1:6" ht="30" customHeight="1" thickBot="1" x14ac:dyDescent="0.3">
      <c r="B124" s="428"/>
      <c r="C124" s="439"/>
      <c r="D124" s="128" t="s">
        <v>1203</v>
      </c>
      <c r="E124" s="120">
        <v>1</v>
      </c>
    </row>
    <row r="125" spans="1:6" s="135" customFormat="1" ht="30" customHeight="1" thickBot="1" x14ac:dyDescent="0.3">
      <c r="A125" s="118"/>
      <c r="B125" s="436" t="s">
        <v>1204</v>
      </c>
      <c r="C125" s="436"/>
      <c r="D125" s="436"/>
      <c r="E125" s="124"/>
    </row>
    <row r="126" spans="1:6" ht="36.75" customHeight="1" thickBot="1" x14ac:dyDescent="0.3">
      <c r="B126" s="416" t="s">
        <v>1205</v>
      </c>
      <c r="C126" s="416"/>
      <c r="D126" s="416"/>
      <c r="E126" s="126"/>
    </row>
    <row r="127" spans="1:6" ht="33" customHeight="1" thickBot="1" x14ac:dyDescent="0.3">
      <c r="B127" s="426"/>
      <c r="C127" s="433" t="s">
        <v>1206</v>
      </c>
      <c r="D127" s="433"/>
      <c r="E127" s="127"/>
    </row>
    <row r="128" spans="1:6" ht="30" customHeight="1" thickBot="1" x14ac:dyDescent="0.3">
      <c r="B128" s="427"/>
      <c r="C128" s="437"/>
      <c r="D128" s="128" t="s">
        <v>1207</v>
      </c>
      <c r="E128" s="120">
        <v>1</v>
      </c>
      <c r="F128" s="129"/>
    </row>
    <row r="129" spans="2:5" ht="30" customHeight="1" thickBot="1" x14ac:dyDescent="0.3">
      <c r="B129" s="427"/>
      <c r="C129" s="438"/>
      <c r="D129" s="128" t="s">
        <v>1208</v>
      </c>
      <c r="E129" s="120">
        <v>1</v>
      </c>
    </row>
    <row r="130" spans="2:5" ht="30" customHeight="1" thickBot="1" x14ac:dyDescent="0.3">
      <c r="B130" s="427"/>
      <c r="C130" s="438"/>
      <c r="D130" s="128" t="s">
        <v>1209</v>
      </c>
      <c r="E130" s="120">
        <v>0.5</v>
      </c>
    </row>
    <row r="131" spans="2:5" ht="34.5" customHeight="1" thickBot="1" x14ac:dyDescent="0.3">
      <c r="B131" s="427"/>
      <c r="C131" s="438"/>
      <c r="D131" s="128" t="s">
        <v>1210</v>
      </c>
      <c r="E131" s="120">
        <v>0.25</v>
      </c>
    </row>
    <row r="132" spans="2:5" ht="35.25" customHeight="1" thickBot="1" x14ac:dyDescent="0.3">
      <c r="B132" s="427"/>
      <c r="C132" s="438"/>
      <c r="D132" s="128" t="s">
        <v>1211</v>
      </c>
      <c r="E132" s="120">
        <v>1</v>
      </c>
    </row>
    <row r="133" spans="2:5" ht="30" customHeight="1" thickBot="1" x14ac:dyDescent="0.3">
      <c r="B133" s="427"/>
      <c r="C133" s="438"/>
      <c r="D133" s="128" t="s">
        <v>1212</v>
      </c>
      <c r="E133" s="120">
        <v>1</v>
      </c>
    </row>
    <row r="134" spans="2:5" ht="30" customHeight="1" thickBot="1" x14ac:dyDescent="0.3">
      <c r="B134" s="427"/>
      <c r="C134" s="438"/>
      <c r="D134" s="128" t="s">
        <v>1213</v>
      </c>
      <c r="E134" s="120">
        <v>1</v>
      </c>
    </row>
    <row r="135" spans="2:5" ht="30" customHeight="1" thickBot="1" x14ac:dyDescent="0.3">
      <c r="B135" s="427"/>
      <c r="C135" s="438"/>
      <c r="D135" s="128" t="s">
        <v>1214</v>
      </c>
      <c r="E135" s="120">
        <v>0.35</v>
      </c>
    </row>
    <row r="136" spans="2:5" ht="32.25" customHeight="1" thickBot="1" x14ac:dyDescent="0.3">
      <c r="B136" s="427"/>
      <c r="C136" s="438"/>
      <c r="D136" s="128" t="s">
        <v>1215</v>
      </c>
      <c r="E136" s="120">
        <v>0</v>
      </c>
    </row>
    <row r="137" spans="2:5" ht="35.25" customHeight="1" thickBot="1" x14ac:dyDescent="0.3">
      <c r="B137" s="427"/>
      <c r="C137" s="438"/>
      <c r="D137" s="128" t="s">
        <v>1216</v>
      </c>
      <c r="E137" s="120">
        <v>1</v>
      </c>
    </row>
    <row r="138" spans="2:5" ht="30" customHeight="1" thickBot="1" x14ac:dyDescent="0.3">
      <c r="B138" s="427"/>
      <c r="C138" s="439"/>
      <c r="D138" s="128" t="s">
        <v>1217</v>
      </c>
      <c r="E138" s="120">
        <v>1</v>
      </c>
    </row>
    <row r="139" spans="2:5" ht="33" customHeight="1" thickBot="1" x14ac:dyDescent="0.3">
      <c r="B139" s="427"/>
      <c r="C139" s="433" t="s">
        <v>1218</v>
      </c>
      <c r="D139" s="433"/>
      <c r="E139" s="127"/>
    </row>
    <row r="140" spans="2:5" ht="30" customHeight="1" thickBot="1" x14ac:dyDescent="0.3">
      <c r="B140" s="428"/>
      <c r="C140" s="134"/>
      <c r="D140" s="128" t="s">
        <v>1219</v>
      </c>
      <c r="E140" s="120">
        <v>1</v>
      </c>
    </row>
    <row r="141" spans="2:5" ht="36.75" customHeight="1" thickBot="1" x14ac:dyDescent="0.3">
      <c r="B141" s="416" t="s">
        <v>1220</v>
      </c>
      <c r="C141" s="416"/>
      <c r="D141" s="416"/>
      <c r="E141" s="126"/>
    </row>
    <row r="142" spans="2:5" ht="33" customHeight="1" thickBot="1" x14ac:dyDescent="0.3">
      <c r="B142" s="426"/>
      <c r="C142" s="433" t="s">
        <v>1221</v>
      </c>
      <c r="D142" s="433"/>
      <c r="E142" s="127"/>
    </row>
    <row r="143" spans="2:5" ht="33" customHeight="1" thickBot="1" x14ac:dyDescent="0.3">
      <c r="B143" s="427"/>
      <c r="C143" s="437"/>
      <c r="D143" s="128" t="s">
        <v>1222</v>
      </c>
      <c r="E143" s="120">
        <v>1</v>
      </c>
    </row>
    <row r="144" spans="2:5" ht="34.5" customHeight="1" thickBot="1" x14ac:dyDescent="0.3">
      <c r="B144" s="427"/>
      <c r="C144" s="438"/>
      <c r="D144" s="128" t="s">
        <v>1223</v>
      </c>
      <c r="E144" s="120">
        <v>1</v>
      </c>
    </row>
    <row r="145" spans="1:6" ht="34.5" customHeight="1" thickBot="1" x14ac:dyDescent="0.3">
      <c r="B145" s="427"/>
      <c r="C145" s="438"/>
      <c r="D145" s="128" t="s">
        <v>1224</v>
      </c>
      <c r="E145" s="120">
        <v>1</v>
      </c>
    </row>
    <row r="146" spans="1:6" ht="30" customHeight="1" thickBot="1" x14ac:dyDescent="0.3">
      <c r="B146" s="428"/>
      <c r="C146" s="439"/>
      <c r="D146" s="128" t="s">
        <v>1225</v>
      </c>
      <c r="E146" s="120">
        <v>0.9</v>
      </c>
    </row>
    <row r="147" spans="1:6" s="137" customFormat="1" ht="36" customHeight="1" thickBot="1" x14ac:dyDescent="0.3">
      <c r="A147" s="118"/>
      <c r="B147" s="436" t="s">
        <v>1226</v>
      </c>
      <c r="C147" s="436"/>
      <c r="D147" s="436"/>
      <c r="E147" s="124"/>
    </row>
    <row r="148" spans="1:6" ht="36.75" customHeight="1" thickBot="1" x14ac:dyDescent="0.3">
      <c r="B148" s="416" t="s">
        <v>1227</v>
      </c>
      <c r="C148" s="416"/>
      <c r="D148" s="416"/>
      <c r="E148" s="126"/>
    </row>
    <row r="149" spans="1:6" ht="30" customHeight="1" thickBot="1" x14ac:dyDescent="0.3">
      <c r="B149" s="426"/>
      <c r="C149" s="433" t="s">
        <v>1228</v>
      </c>
      <c r="D149" s="433"/>
      <c r="E149" s="127"/>
    </row>
    <row r="150" spans="1:6" ht="30" customHeight="1" thickBot="1" x14ac:dyDescent="0.3">
      <c r="B150" s="428"/>
      <c r="C150" s="134"/>
      <c r="D150" s="128" t="s">
        <v>1229</v>
      </c>
      <c r="E150" s="120">
        <v>1</v>
      </c>
      <c r="F150" s="129"/>
    </row>
    <row r="151" spans="1:6" ht="36.75" customHeight="1" thickBot="1" x14ac:dyDescent="0.3">
      <c r="B151" s="416" t="s">
        <v>1230</v>
      </c>
      <c r="C151" s="416"/>
      <c r="D151" s="416"/>
      <c r="E151" s="126"/>
    </row>
    <row r="152" spans="1:6" ht="30.75" customHeight="1" thickBot="1" x14ac:dyDescent="0.3">
      <c r="B152" s="426"/>
      <c r="C152" s="433" t="s">
        <v>1231</v>
      </c>
      <c r="D152" s="433"/>
      <c r="E152" s="127"/>
    </row>
    <row r="153" spans="1:6" ht="30" customHeight="1" thickBot="1" x14ac:dyDescent="0.3">
      <c r="B153" s="427"/>
      <c r="C153" s="437"/>
      <c r="D153" s="128" t="s">
        <v>1232</v>
      </c>
      <c r="E153" s="120">
        <v>1</v>
      </c>
    </row>
    <row r="154" spans="1:6" ht="30" customHeight="1" thickBot="1" x14ac:dyDescent="0.3">
      <c r="B154" s="427"/>
      <c r="C154" s="438"/>
      <c r="D154" s="128" t="s">
        <v>1233</v>
      </c>
      <c r="E154" s="120">
        <v>0.6</v>
      </c>
    </row>
    <row r="155" spans="1:6" ht="33" customHeight="1" thickBot="1" x14ac:dyDescent="0.3">
      <c r="B155" s="427"/>
      <c r="C155" s="438"/>
      <c r="D155" s="128" t="s">
        <v>1234</v>
      </c>
      <c r="E155" s="120">
        <v>0.9</v>
      </c>
    </row>
    <row r="156" spans="1:6" ht="34.5" customHeight="1" thickBot="1" x14ac:dyDescent="0.3">
      <c r="B156" s="427"/>
      <c r="C156" s="438"/>
      <c r="D156" s="128" t="s">
        <v>1235</v>
      </c>
      <c r="E156" s="120">
        <v>1</v>
      </c>
    </row>
    <row r="157" spans="1:6" ht="30" customHeight="1" thickBot="1" x14ac:dyDescent="0.3">
      <c r="B157" s="427"/>
      <c r="C157" s="438"/>
      <c r="D157" s="128" t="s">
        <v>1236</v>
      </c>
      <c r="E157" s="120">
        <v>1</v>
      </c>
    </row>
    <row r="158" spans="1:6" ht="30" customHeight="1" thickBot="1" x14ac:dyDescent="0.3">
      <c r="B158" s="427"/>
      <c r="C158" s="438"/>
      <c r="D158" s="128" t="s">
        <v>1237</v>
      </c>
      <c r="E158" s="120">
        <v>0.9</v>
      </c>
    </row>
    <row r="159" spans="1:6" ht="33" customHeight="1" thickBot="1" x14ac:dyDescent="0.3">
      <c r="B159" s="427"/>
      <c r="C159" s="438"/>
      <c r="D159" s="128" t="s">
        <v>1238</v>
      </c>
      <c r="E159" s="120">
        <v>1</v>
      </c>
    </row>
    <row r="160" spans="1:6" ht="30" customHeight="1" thickBot="1" x14ac:dyDescent="0.3">
      <c r="B160" s="427"/>
      <c r="C160" s="438"/>
      <c r="D160" s="128" t="s">
        <v>1239</v>
      </c>
      <c r="E160" s="120">
        <v>1</v>
      </c>
    </row>
    <row r="161" spans="2:8" ht="30.75" customHeight="1" thickBot="1" x14ac:dyDescent="0.3">
      <c r="B161" s="427"/>
      <c r="C161" s="439"/>
      <c r="D161" s="128" t="s">
        <v>1240</v>
      </c>
      <c r="E161" s="120">
        <v>1</v>
      </c>
    </row>
    <row r="162" spans="2:8" ht="30.75" customHeight="1" thickBot="1" x14ac:dyDescent="0.3">
      <c r="B162" s="427"/>
      <c r="C162" s="433" t="s">
        <v>1241</v>
      </c>
      <c r="D162" s="433"/>
      <c r="E162" s="127"/>
    </row>
    <row r="163" spans="2:8" ht="39.75" customHeight="1" thickBot="1" x14ac:dyDescent="0.3">
      <c r="B163" s="427"/>
      <c r="C163" s="437"/>
      <c r="D163" s="128" t="s">
        <v>1242</v>
      </c>
      <c r="E163" s="120">
        <v>1</v>
      </c>
    </row>
    <row r="164" spans="2:8" ht="30" customHeight="1" thickBot="1" x14ac:dyDescent="0.3">
      <c r="B164" s="427"/>
      <c r="C164" s="439"/>
      <c r="D164" s="128" t="s">
        <v>1243</v>
      </c>
      <c r="E164" s="120">
        <v>1</v>
      </c>
    </row>
    <row r="165" spans="2:8" ht="30" customHeight="1" thickBot="1" x14ac:dyDescent="0.3">
      <c r="B165" s="427"/>
      <c r="C165" s="433" t="s">
        <v>1244</v>
      </c>
      <c r="D165" s="433"/>
      <c r="E165" s="127"/>
    </row>
    <row r="166" spans="2:8" ht="30" customHeight="1" thickBot="1" x14ac:dyDescent="0.3">
      <c r="B166" s="427"/>
      <c r="C166" s="437"/>
      <c r="D166" s="128" t="s">
        <v>1245</v>
      </c>
      <c r="E166" s="120">
        <v>1</v>
      </c>
    </row>
    <row r="167" spans="2:8" ht="30" customHeight="1" thickBot="1" x14ac:dyDescent="0.3">
      <c r="B167" s="427"/>
      <c r="C167" s="438"/>
      <c r="D167" s="128" t="s">
        <v>1246</v>
      </c>
      <c r="E167" s="120">
        <v>1</v>
      </c>
    </row>
    <row r="168" spans="2:8" ht="30" customHeight="1" thickBot="1" x14ac:dyDescent="0.3">
      <c r="B168" s="427"/>
      <c r="C168" s="438"/>
      <c r="D168" s="128" t="s">
        <v>1247</v>
      </c>
      <c r="E168" s="120">
        <v>1</v>
      </c>
    </row>
    <row r="169" spans="2:8" ht="30" customHeight="1" thickBot="1" x14ac:dyDescent="0.3">
      <c r="B169" s="427"/>
      <c r="C169" s="438"/>
      <c r="D169" s="128" t="s">
        <v>1248</v>
      </c>
      <c r="E169" s="120">
        <v>1</v>
      </c>
    </row>
    <row r="170" spans="2:8" ht="30" customHeight="1" thickBot="1" x14ac:dyDescent="0.3">
      <c r="B170" s="427"/>
      <c r="C170" s="438"/>
      <c r="D170" s="128" t="s">
        <v>1249</v>
      </c>
      <c r="E170" s="138">
        <v>1</v>
      </c>
    </row>
    <row r="171" spans="2:8" ht="30" customHeight="1" thickBot="1" x14ac:dyDescent="0.3">
      <c r="B171" s="427"/>
      <c r="C171" s="438"/>
      <c r="D171" s="128" t="s">
        <v>1250</v>
      </c>
      <c r="E171" s="120">
        <v>1</v>
      </c>
    </row>
    <row r="172" spans="2:8" ht="30" customHeight="1" thickBot="1" x14ac:dyDescent="0.3">
      <c r="B172" s="428"/>
      <c r="C172" s="439"/>
      <c r="D172" s="128" t="s">
        <v>1251</v>
      </c>
      <c r="E172" s="138">
        <v>1</v>
      </c>
    </row>
    <row r="173" spans="2:8" ht="42.75" customHeight="1" thickBot="1" x14ac:dyDescent="0.3">
      <c r="B173" s="440" t="s">
        <v>1081</v>
      </c>
      <c r="C173" s="440"/>
      <c r="D173" s="440"/>
      <c r="E173" s="139">
        <f>AVERAGE(E9:E35,E37:E43,E45:E47,E49:E51,E54:E56,E58:E75,E79:E85,E90:E97,E100,E104:E106,E110,E112,E114,E116:E117,E120,E122:E124,E128:E138,E140,E143:E146,E150,E153:E161,E163:E164,E166:E172,E87:E88)</f>
        <v>0.87384000000000006</v>
      </c>
    </row>
    <row r="175" spans="2:8" x14ac:dyDescent="0.25">
      <c r="D175" s="119"/>
    </row>
    <row r="176" spans="2:8" ht="24" customHeight="1" x14ac:dyDescent="0.25">
      <c r="C176" s="142"/>
      <c r="D176" s="143"/>
      <c r="E176" s="144"/>
      <c r="F176" s="144"/>
      <c r="G176" s="144"/>
      <c r="H176" s="144"/>
    </row>
  </sheetData>
  <mergeCells count="74">
    <mergeCell ref="B173:D173"/>
    <mergeCell ref="B151:D151"/>
    <mergeCell ref="B152:B172"/>
    <mergeCell ref="C152:D152"/>
    <mergeCell ref="C153:C161"/>
    <mergeCell ref="C162:D162"/>
    <mergeCell ref="C163:C164"/>
    <mergeCell ref="C165:D165"/>
    <mergeCell ref="C166:C172"/>
    <mergeCell ref="B103:B106"/>
    <mergeCell ref="B149:B150"/>
    <mergeCell ref="C149:D149"/>
    <mergeCell ref="B126:D126"/>
    <mergeCell ref="B127:B140"/>
    <mergeCell ref="C127:D127"/>
    <mergeCell ref="C128:C138"/>
    <mergeCell ref="C139:D139"/>
    <mergeCell ref="B141:D141"/>
    <mergeCell ref="B142:B146"/>
    <mergeCell ref="C142:D142"/>
    <mergeCell ref="C143:C146"/>
    <mergeCell ref="B147:D147"/>
    <mergeCell ref="B148:D148"/>
    <mergeCell ref="B125:D125"/>
    <mergeCell ref="B107:D107"/>
    <mergeCell ref="B108:D108"/>
    <mergeCell ref="B109:B117"/>
    <mergeCell ref="C109:D109"/>
    <mergeCell ref="C111:D111"/>
    <mergeCell ref="C113:D113"/>
    <mergeCell ref="C115:D115"/>
    <mergeCell ref="C116:C117"/>
    <mergeCell ref="B118:D118"/>
    <mergeCell ref="B119:B124"/>
    <mergeCell ref="C119:D119"/>
    <mergeCell ref="C121:D121"/>
    <mergeCell ref="C122:C124"/>
    <mergeCell ref="C103:D103"/>
    <mergeCell ref="C105:D105"/>
    <mergeCell ref="B76:D76"/>
    <mergeCell ref="B77:D77"/>
    <mergeCell ref="B78:B97"/>
    <mergeCell ref="C78:D78"/>
    <mergeCell ref="C79:C85"/>
    <mergeCell ref="C86:D86"/>
    <mergeCell ref="C87:C88"/>
    <mergeCell ref="C89:D89"/>
    <mergeCell ref="C90:C97"/>
    <mergeCell ref="B98:D98"/>
    <mergeCell ref="B99:B100"/>
    <mergeCell ref="C99:D99"/>
    <mergeCell ref="B101:D101"/>
    <mergeCell ref="B102:D102"/>
    <mergeCell ref="B52:D52"/>
    <mergeCell ref="B53:B75"/>
    <mergeCell ref="C53:D53"/>
    <mergeCell ref="C54:C56"/>
    <mergeCell ref="C57:D57"/>
    <mergeCell ref="C58:C75"/>
    <mergeCell ref="B8:B51"/>
    <mergeCell ref="C8:D8"/>
    <mergeCell ref="C9:C35"/>
    <mergeCell ref="C36:D36"/>
    <mergeCell ref="C37:C43"/>
    <mergeCell ref="C44:D44"/>
    <mergeCell ref="C45:C47"/>
    <mergeCell ref="C48:D48"/>
    <mergeCell ref="C49:C51"/>
    <mergeCell ref="B7:D7"/>
    <mergeCell ref="B1:E1"/>
    <mergeCell ref="B2:E2"/>
    <mergeCell ref="B3:E3"/>
    <mergeCell ref="B4:D5"/>
    <mergeCell ref="B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362c900-8566-462c-ad57-f61ed98d3146">
      <Terms xmlns="http://schemas.microsoft.com/office/infopath/2007/PartnerControls"/>
    </lcf76f155ced4ddcb4097134ff3c332f>
    <TaxCatchAll xmlns="b4842dd1-d837-4fef-9ff0-f7444748ce6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736C87398A28B418406FF5875A0DE2A" ma:contentTypeVersion="15" ma:contentTypeDescription="Crear nuevo documento." ma:contentTypeScope="" ma:versionID="6ae40959f85701d61e884fdcd6d05900">
  <xsd:schema xmlns:xsd="http://www.w3.org/2001/XMLSchema" xmlns:xs="http://www.w3.org/2001/XMLSchema" xmlns:p="http://schemas.microsoft.com/office/2006/metadata/properties" xmlns:ns2="5362c900-8566-462c-ad57-f61ed98d3146" xmlns:ns3="b4842dd1-d837-4fef-9ff0-f7444748ce60" targetNamespace="http://schemas.microsoft.com/office/2006/metadata/properties" ma:root="true" ma:fieldsID="0869d173d447835c5731b9aa3bf0d191" ns2:_="" ns3:_="">
    <xsd:import namespace="5362c900-8566-462c-ad57-f61ed98d3146"/>
    <xsd:import namespace="b4842dd1-d837-4fef-9ff0-f7444748c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2c900-8566-462c-ad57-f61ed98d31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1f62b695-6f5b-4a08-a5b6-50b396a20eb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4842dd1-d837-4fef-9ff0-f7444748ce6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479ab426-4fc1-44fb-9439-8ff4423be9d8}" ma:internalName="TaxCatchAll" ma:showField="CatchAllData" ma:web="b4842dd1-d837-4fef-9ff0-f7444748ce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5F00DB-CE38-471A-9EEA-39881F782AC6}">
  <ds:schemaRefs>
    <ds:schemaRef ds:uri="http://schemas.microsoft.com/sharepoint/v3/contenttype/forms"/>
  </ds:schemaRefs>
</ds:datastoreItem>
</file>

<file path=customXml/itemProps2.xml><?xml version="1.0" encoding="utf-8"?>
<ds:datastoreItem xmlns:ds="http://schemas.openxmlformats.org/officeDocument/2006/customXml" ds:itemID="{DA1B7DEC-3BC6-403F-B9CF-58104B3DCB0E}">
  <ds:schemaRefs>
    <ds:schemaRef ds:uri="http://schemas.microsoft.com/office/2006/documentManagement/types"/>
    <ds:schemaRef ds:uri="http://purl.org/dc/terms/"/>
    <ds:schemaRef ds:uri="5362c900-8566-462c-ad57-f61ed98d3146"/>
    <ds:schemaRef ds:uri="http://schemas.microsoft.com/office/infopath/2007/PartnerControls"/>
    <ds:schemaRef ds:uri="b4842dd1-d837-4fef-9ff0-f7444748ce60"/>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72650A8-A274-47DA-9469-1E902DBF6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62c900-8566-462c-ad57-f61ed98d3146"/>
    <ds:schemaRef ds:uri="b4842dd1-d837-4fef-9ff0-f7444748c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Anexo 1 Enfoque 1</vt:lpstr>
      <vt:lpstr>Anexo 1 Enfoque 2</vt:lpstr>
      <vt:lpstr>Anexo 1 Enfoque 3</vt:lpstr>
      <vt:lpstr>Anexo 1 Enfoque 4</vt:lpstr>
      <vt:lpstr>Anexo 1 Enfoque 5</vt:lpstr>
      <vt:lpstr>Anexo 1 Enfoque 6</vt:lpstr>
      <vt:lpstr>Anexo 2 Nivel cumplimiento PGI</vt:lpstr>
      <vt:lpstr>Anexo 4. Nivel cumplimiento PGU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UIS</cp:lastModifiedBy>
  <dcterms:created xsi:type="dcterms:W3CDTF">2022-05-23T16:27:19Z</dcterms:created>
  <dcterms:modified xsi:type="dcterms:W3CDTF">2023-06-29T17:05:31Z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0x0101007736C87398A28B418406FF5875A0DE2A</vt:lpwstr>
  </property>
</Properties>
</file>