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PROGRAMA DE GESTIÓN\PG 2023\Informes PG para publicar\PG 2022\"/>
    </mc:Choice>
  </mc:AlternateContent>
  <xr:revisionPtr revIDLastSave="0" documentId="13_ncr:1_{EFC7BB19-7004-4B18-901A-DB9BAAF78F93}" xr6:coauthVersionLast="47" xr6:coauthVersionMax="47" xr10:uidLastSave="{00000000-0000-0000-0000-000000000000}"/>
  <bookViews>
    <workbookView xWindow="-120" yWindow="-120" windowWidth="29040" windowHeight="15720" xr2:uid="{00000000-000D-0000-FFFF-FFFF00000000}"/>
  </bookViews>
  <sheets>
    <sheet name="Anexo 1. Enfoque 1" sheetId="1" r:id="rId1"/>
    <sheet name="Anexo 1.Enfoque 2" sheetId="2" r:id="rId2"/>
    <sheet name="Anexo 1. Enfoque 3" sheetId="3" r:id="rId3"/>
    <sheet name="Anexo1. Enfoque 4" sheetId="4" r:id="rId4"/>
    <sheet name="Anexo 1. Enfoque 5" sheetId="5" r:id="rId5"/>
    <sheet name="Anexo 1. Enfoque 6" sheetId="6" r:id="rId6"/>
    <sheet name="Anexo 2.Nivel cumplimiento PGI " sheetId="19" r:id="rId7"/>
    <sheet name="Anexo 3Nivel Cumplimiento PGU " sheetId="20" r:id="rId8"/>
  </sheets>
  <definedNames>
    <definedName name="_xlnm._FilterDatabase" localSheetId="7" hidden="1">'Anexo 3Nivel Cumplimiento PGU '!$E$118:$E$119</definedName>
    <definedName name="_xlnm.Print_Area" localSheetId="6">'Anexo 2.Nivel cumplimiento PGI '!$A$1:$M$131</definedName>
    <definedName name="_xlnm.Print_Area" localSheetId="7">'Anexo 3Nivel Cumplimiento PGU '!$B$1:$E$173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3" i="20" l="1"/>
  <c r="I130" i="19" l="1"/>
  <c r="L118" i="19"/>
  <c r="M114" i="19" s="1"/>
  <c r="L115" i="19"/>
  <c r="K125" i="19"/>
  <c r="I8" i="3" l="1"/>
  <c r="H58" i="6" l="1"/>
  <c r="J129" i="19" l="1"/>
  <c r="J128" i="19"/>
  <c r="J127" i="19"/>
  <c r="J126" i="19"/>
  <c r="G125" i="19"/>
  <c r="J124" i="19"/>
  <c r="K123" i="19"/>
  <c r="G123" i="19"/>
  <c r="J122" i="19"/>
  <c r="J121" i="19"/>
  <c r="J120" i="19"/>
  <c r="K119" i="19"/>
  <c r="G119" i="19"/>
  <c r="F118" i="19"/>
  <c r="J117" i="19"/>
  <c r="K116" i="19"/>
  <c r="G116" i="19"/>
  <c r="F115" i="19"/>
  <c r="E114" i="19"/>
  <c r="J110" i="19"/>
  <c r="K109" i="19"/>
  <c r="G109" i="19"/>
  <c r="L108" i="19"/>
  <c r="F108" i="19"/>
  <c r="J107" i="19"/>
  <c r="J106" i="19"/>
  <c r="K105" i="19"/>
  <c r="G105" i="19"/>
  <c r="J104" i="19"/>
  <c r="J103" i="19"/>
  <c r="J102" i="19"/>
  <c r="J101" i="19"/>
  <c r="K100" i="19"/>
  <c r="G100" i="19"/>
  <c r="L99" i="19"/>
  <c r="F99" i="19"/>
  <c r="M98" i="19"/>
  <c r="E98" i="19"/>
  <c r="J94" i="19"/>
  <c r="J93" i="19"/>
  <c r="K92" i="19"/>
  <c r="G92" i="19"/>
  <c r="L91" i="19"/>
  <c r="F91" i="19"/>
  <c r="J90" i="19"/>
  <c r="K89" i="19"/>
  <c r="G89" i="19"/>
  <c r="J88" i="19"/>
  <c r="K87" i="19"/>
  <c r="G87" i="19"/>
  <c r="L86" i="19"/>
  <c r="F86" i="19"/>
  <c r="M85" i="19"/>
  <c r="E85" i="19"/>
  <c r="J81" i="19"/>
  <c r="J80" i="19"/>
  <c r="J79" i="19"/>
  <c r="K78" i="19"/>
  <c r="G78" i="19"/>
  <c r="J77" i="19"/>
  <c r="J76" i="19"/>
  <c r="J75" i="19"/>
  <c r="K74" i="19"/>
  <c r="G74" i="19"/>
  <c r="L73" i="19"/>
  <c r="F73" i="19"/>
  <c r="J72" i="19"/>
  <c r="J71" i="19"/>
  <c r="J70" i="19"/>
  <c r="J69" i="19"/>
  <c r="J68" i="19"/>
  <c r="J67" i="19"/>
  <c r="K66" i="19"/>
  <c r="G66" i="19"/>
  <c r="J65" i="19"/>
  <c r="K64" i="19"/>
  <c r="G64" i="19"/>
  <c r="L63" i="19"/>
  <c r="F63" i="19"/>
  <c r="M62" i="19"/>
  <c r="E62" i="19"/>
  <c r="J58" i="19"/>
  <c r="K57" i="19"/>
  <c r="G57" i="19"/>
  <c r="L56" i="19"/>
  <c r="F56" i="19"/>
  <c r="J55" i="19"/>
  <c r="J54" i="19"/>
  <c r="J53" i="19"/>
  <c r="J52" i="19"/>
  <c r="K51" i="19"/>
  <c r="G51" i="19"/>
  <c r="J50" i="19"/>
  <c r="J49" i="19"/>
  <c r="J48" i="19"/>
  <c r="J47" i="19"/>
  <c r="K46" i="19"/>
  <c r="G46" i="19"/>
  <c r="J45" i="19"/>
  <c r="K44" i="19"/>
  <c r="G44" i="19"/>
  <c r="L43" i="19"/>
  <c r="F43" i="19"/>
  <c r="M42" i="19"/>
  <c r="E42" i="19"/>
  <c r="J38" i="19"/>
  <c r="K37" i="19"/>
  <c r="G37" i="19"/>
  <c r="L36" i="19"/>
  <c r="F36" i="19"/>
  <c r="J35" i="19"/>
  <c r="J34" i="19"/>
  <c r="J33" i="19"/>
  <c r="K32" i="19"/>
  <c r="G32" i="19"/>
  <c r="L31" i="19"/>
  <c r="F31" i="19"/>
  <c r="J30" i="19"/>
  <c r="J29" i="19"/>
  <c r="J28" i="19"/>
  <c r="K27" i="19"/>
  <c r="G27" i="19"/>
  <c r="J26" i="19"/>
  <c r="J25" i="19"/>
  <c r="J24" i="19"/>
  <c r="J23" i="19"/>
  <c r="K22" i="19"/>
  <c r="G22" i="19"/>
  <c r="J21" i="19"/>
  <c r="K20" i="19"/>
  <c r="G20" i="19"/>
  <c r="J19" i="19"/>
  <c r="J18" i="19"/>
  <c r="K14" i="19" s="1"/>
  <c r="L9" i="19" s="1"/>
  <c r="M8" i="19" s="1"/>
  <c r="J17" i="19"/>
  <c r="J16" i="19"/>
  <c r="J15" i="19"/>
  <c r="G14" i="19"/>
  <c r="J13" i="19"/>
  <c r="J12" i="19"/>
  <c r="J11" i="19"/>
  <c r="K10" i="19"/>
  <c r="G10" i="19"/>
  <c r="F9" i="19"/>
  <c r="E8" i="19"/>
  <c r="H52" i="6"/>
  <c r="H8" i="6"/>
  <c r="I34" i="5"/>
  <c r="I28" i="5"/>
  <c r="I20" i="5"/>
  <c r="I29" i="4"/>
  <c r="I25" i="4"/>
  <c r="I17" i="4"/>
  <c r="I8" i="4"/>
  <c r="I84" i="3"/>
  <c r="I79" i="3"/>
  <c r="I63" i="3"/>
  <c r="I57" i="3"/>
  <c r="I49" i="3"/>
  <c r="I42" i="3"/>
  <c r="I38" i="3"/>
  <c r="I31" i="3"/>
  <c r="I24" i="3"/>
  <c r="T16" i="3"/>
  <c r="I16" i="3"/>
  <c r="I75" i="2"/>
  <c r="I52" i="2"/>
  <c r="I145" i="1"/>
  <c r="I137" i="1"/>
  <c r="I122" i="1"/>
  <c r="I110" i="1"/>
  <c r="I98" i="1"/>
  <c r="I73" i="1"/>
  <c r="I66" i="1"/>
  <c r="I37" i="1"/>
  <c r="I32" i="1"/>
  <c r="I19" i="1"/>
  <c r="I8" i="1"/>
</calcChain>
</file>

<file path=xl/sharedStrings.xml><?xml version="1.0" encoding="utf-8"?>
<sst xmlns="http://schemas.openxmlformats.org/spreadsheetml/2006/main" count="1972" uniqueCount="1294">
  <si>
    <t>La UIS desarrolla un modelo pedagógico innovador centrado en el estudiante y en la construcción dialógica que permite a los sujetos de aprendizaje la formación integral a la que tienen derecho como seres humanos. Estos son entendidos como sujetos multidimensionales, con motivaciones, necesidades y comportamientos sociales y éticos, biológicos, afectivos y estéticos, cognitivos y tecnológicos, que asumen responsablemente el quehacer político y la relación con el medio ambiente, y que son capaces de comprender y contribuir a la construcción de una mejor calidad de vida propia y de los ciudadanos. Este modelo, en concordancia con la misión institucional, tiene como guía la formación integral y promueve la apropiación y la creación de conocimientos, así como la manifestación de las actitudes y de las competencias propias del profesional versátil, honesto y capaz de solucionar, creativa y críticamente, problemas teóricos y prácticos en los diversos entornos multiculturales con los que se relaciona. Todos los actores del proceso de formación están involucrados en la comprensión de los objetos de aprendizaje y de las relaciones entre ellos, en la curiosidad y en el fomento de la investigación y la innovación, pero también en la preservación de la memoria y el patrimonio cultural. Esto implica el diseño de experiencias de aprendizaje con espacios innovadores que incluyan tecnologías de la información y la comunicación, junto al aprovechamiento de las necesarias relaciones interpersonales. 
Los diferentes programas académicos desarrollados en la UIS son diseñados con currículos y estrategias pedagógicas en coherencia con el modelo pedagógico aquí descrito y evaluados continuamente para garantizar pertinencia y flexibilidad. En un entorno cambiante, los profesores asumen un compromiso con el continuo desarrollo profesional, tanto en aspectos disciplinares como en competencias pedagógicas, fortaleciendo y dinamizando el quehacer educativo. Esta educación prepara a los estudiantes de la UIS para ser sensibles, analíticos y responsables, con el fin de asumir los retos planteados por la diversidad cultural y la defensa de los derechos humanos, las relaciones complejas entre la política y la economía, el uso del conocimiento y el sentido de la ciudadanía y del liderazgo en el mundo global. Los estudiantes de la UIS aprenden a hacer uso aprovechable y razonado de recursos tecnológicos, a comunicarse eficazmente y a desempeñarse en espacios multilingües.</t>
  </si>
  <si>
    <r>
      <rPr>
        <b/>
        <sz val="11"/>
        <color rgb="FF000000"/>
        <rFont val="Humanst521 BT"/>
        <family val="2"/>
      </rPr>
      <t xml:space="preserve">PROGRAMA 1.1: </t>
    </r>
    <r>
      <rPr>
        <sz val="11"/>
        <color rgb="FF000000"/>
        <rFont val="Humanst521 BT"/>
        <family val="2"/>
      </rPr>
      <t>MODELO PEDAGÓGICO</t>
    </r>
  </si>
  <si>
    <r>
      <t>SUBPROGRAMA 1.1.1:</t>
    </r>
    <r>
      <rPr>
        <sz val="11"/>
        <color rgb="FF000000"/>
        <rFont val="Humanst521 BT"/>
        <family val="2"/>
      </rPr>
      <t xml:space="preserve"> DESARROLLO Y GESTIÓN CURRICULAR  </t>
    </r>
  </si>
  <si>
    <t>Proyecto</t>
  </si>
  <si>
    <t>UAA responsable(s)-                       UAA corresponsable(s)</t>
  </si>
  <si>
    <t>Presupuesto aprobado</t>
  </si>
  <si>
    <t>Presupuesto ejecutado</t>
  </si>
  <si>
    <t>Descripción actividad</t>
  </si>
  <si>
    <t>Indicador</t>
  </si>
  <si>
    <t xml:space="preserve"> Meta</t>
  </si>
  <si>
    <t xml:space="preserve">% de avance en  indicadores </t>
  </si>
  <si>
    <t xml:space="preserve">  Nivel de cump  %  </t>
  </si>
  <si>
    <t>Justificación</t>
  </si>
  <si>
    <t>n.°</t>
  </si>
  <si>
    <t>Nombre</t>
  </si>
  <si>
    <t>Objetivo</t>
  </si>
  <si>
    <t xml:space="preserve"> Valor</t>
  </si>
  <si>
    <t>Fuente</t>
  </si>
  <si>
    <t xml:space="preserve">Valor </t>
  </si>
  <si>
    <t>Porcentaje</t>
  </si>
  <si>
    <t>Implementación de la etapa de verificación en el proceso de calidad (PHVA) de los programas de pregrado del Instituto de Proyección Regional y Educación a Distancia (Fase 2) (n.° interno de proyecto 5173)</t>
  </si>
  <si>
    <t>Actualizar prácticas educativas en los programas de pregrado del IPRED, a partir de experiencias de verificación y reflexión colectiva de sus agentes educativos</t>
  </si>
  <si>
    <t xml:space="preserve">
Instituto de Proyección Regional y Educación a Distancia</t>
  </si>
  <si>
    <t>Diseño de estrategia de revisión de reportes</t>
  </si>
  <si>
    <t>Número de sesiones de trabajo con coordinadores</t>
  </si>
  <si>
    <t>10(número)</t>
  </si>
  <si>
    <t>Revisión de reportes</t>
  </si>
  <si>
    <t xml:space="preserve">Sede Socorro </t>
  </si>
  <si>
    <t>Priorización de ajustes de cursos</t>
  </si>
  <si>
    <t>Número de cursos con ajustes implementados</t>
  </si>
  <si>
    <t>15(número)</t>
  </si>
  <si>
    <t>0(número)</t>
  </si>
  <si>
    <t>Sede Málaga</t>
  </si>
  <si>
    <t>Diseño de estrategia de actualización de cursos</t>
  </si>
  <si>
    <t>Actualización de cursos</t>
  </si>
  <si>
    <t>Ajuste al diseño de las asignaturas de lengua extranjera componente obligatorio en concordancia con el modelo pedagógico institucional vigente (n.° interno de proyecto 5183)</t>
  </si>
  <si>
    <t>Ajustar el diseño de las asignaturas de lengua extranjera componente obligatorio en concordancia con el modelo pedagógico institucional vigente</t>
  </si>
  <si>
    <t>Instituto de Lenguas</t>
  </si>
  <si>
    <t>Socialización del modelo pedagógico con la comunidad docente IL UIS</t>
  </si>
  <si>
    <t>Número de planes de asignatura del componente obligatorio ajustados</t>
  </si>
  <si>
    <t>5(unidad)</t>
  </si>
  <si>
    <t>Talleres de apropiación del modelo</t>
  </si>
  <si>
    <t>Talleres de construcción colectiva de raps, competencias e indicadores de aprendizaje</t>
  </si>
  <si>
    <t>Ajuste a los planes de asignatura del componente obligatorio</t>
  </si>
  <si>
    <t>Presentación de los planes de asignatura del componente obligatorio ante el CEDEDUIS para su aprobación</t>
  </si>
  <si>
    <t>Socialización de los planes de asignatura del componente obligatorio en el consejo de facultad</t>
  </si>
  <si>
    <t>Despliegue del plan de implementación del Modelo Pedagógico UIS21 fase 2 (n.° interno de proyecto 5241)</t>
  </si>
  <si>
    <t>Desplegar el plan de implementación del Modelo Pedagógico UIS21</t>
  </si>
  <si>
    <t xml:space="preserve">Vicerrectoría Académica </t>
  </si>
  <si>
    <t>1. Actualización de la reglamentación relacionada con aspectos académicos en concordancia con lo definido en el modelo pedagógico UIS</t>
  </si>
  <si>
    <t>Normativa actualizada relacionada con aspectos académicos</t>
  </si>
  <si>
    <t>3(número)</t>
  </si>
  <si>
    <t>2. Actualización y fortalecimiento de la cátedra pedagógica UIS</t>
  </si>
  <si>
    <t>CEDEDUIS</t>
  </si>
  <si>
    <t>3. Desarrollo de estrategias de fomento de la generación de la cultura de gestión y evaluación curricular en los programas académicos</t>
  </si>
  <si>
    <t>Número de profesores que han realizado los cursos y talleres de actualización en docencia</t>
  </si>
  <si>
    <t>500(número)</t>
  </si>
  <si>
    <t>376(número)</t>
  </si>
  <si>
    <t>4. Diseño e implementación de cursos y talleres de actualización en docencia universitaria que permitan a los profesores la apropiación de conceptos del modelo pedagógico UIS</t>
  </si>
  <si>
    <t>Número de cursos y talleres de actualización en docencia diseñados e implementados</t>
  </si>
  <si>
    <t>7(número)</t>
  </si>
  <si>
    <t>Dirección de Comunicaciones</t>
  </si>
  <si>
    <t>5. Desarrollo de objetos virtuales de información y plan de medios del modelo pedagógico</t>
  </si>
  <si>
    <t>Plan de medios diseñado y con productos desarrollados</t>
  </si>
  <si>
    <t>1(número)</t>
  </si>
  <si>
    <r>
      <t>SUBPROGRAMA 1.1.2:</t>
    </r>
    <r>
      <rPr>
        <sz val="11"/>
        <color rgb="FF000000"/>
        <rFont val="Humanst521 BT"/>
        <family val="2"/>
      </rPr>
      <t> FORMACIÓN INTEGRAL</t>
    </r>
  </si>
  <si>
    <t>Oferta del “Diplomado Publicación de la Ciencia: La escritura académica en revistas científicas y su proceso editorial". (n.° interno de proyecto 5120)</t>
  </si>
  <si>
    <t>Ofrecer el “Diplomado Publicación de la Ciencia: La escritura académica en revistas científicas y su proceso editorial" a la comunidad universitaria de la UIS.</t>
  </si>
  <si>
    <t>Decanato Facultad de Ciencias Humanas</t>
  </si>
  <si>
    <t>Registrar la iniciativa en el sistema de información de la VIE para revisión</t>
  </si>
  <si>
    <t>Documento de Contenido del Diplomado</t>
  </si>
  <si>
    <t xml:space="preserve">1(unidad) </t>
  </si>
  <si>
    <t>1(unidad)</t>
  </si>
  <si>
    <t>Presentar la memoria técnica a consideración del Consejo de Facultad para su aval</t>
  </si>
  <si>
    <t>Elaborar la memoria técnica (capacidad institucional en talento humano, infraestructura y logística, evaluación de los riesgos asociados a la ejecución.)</t>
  </si>
  <si>
    <t>Propuesta presentada ante la Vicerrectoría de Investigación y Extensión</t>
  </si>
  <si>
    <t>Elaborar la propuesta académico-financiera del Diplomado</t>
  </si>
  <si>
    <t>Identificación de necesidades del entorno para la oferta de diplomados en el área</t>
  </si>
  <si>
    <t>Número de asistentes al Diplomado</t>
  </si>
  <si>
    <t xml:space="preserve">40(unidad) </t>
  </si>
  <si>
    <t>40(unidad)</t>
  </si>
  <si>
    <t>Conformar el equipo de trabajo (director, personal de apoyo)</t>
  </si>
  <si>
    <t>Ofrecer el Diplomado a la comunidad universitaria</t>
  </si>
  <si>
    <t>Curso online de inteligencia emocional dirigido a personal docente del Instituto de Proyección Regional y Educación a Distancia (Fase 2: consolidación) (n.° interno de proyecto 5175)</t>
  </si>
  <si>
    <t>Consolidar un espacio de formación en inteligencia emocional para la comunidad educativa del IPRED</t>
  </si>
  <si>
    <t>Instituto de Proyección Regional y Educación a Distancia</t>
  </si>
  <si>
    <t>Recopilación y análisis de la información de evaluación del curso</t>
  </si>
  <si>
    <t>Informe de ajustes realizados al curso a partir del piloto</t>
  </si>
  <si>
    <t>Elaboración de ajustes al curso</t>
  </si>
  <si>
    <t>Formación de docentes en el curso inteligencia emocional</t>
  </si>
  <si>
    <t>Docentes formados y certificados</t>
  </si>
  <si>
    <t>20(unidad)</t>
  </si>
  <si>
    <t>16(unidad)</t>
  </si>
  <si>
    <t xml:space="preserve">Sede Barrancabermeja </t>
  </si>
  <si>
    <t>Entrega de certificados</t>
  </si>
  <si>
    <t>Documento propuesta de curso para estudiantes a partir del realizado para docentes</t>
  </si>
  <si>
    <t xml:space="preserve">Sede Barbosa </t>
  </si>
  <si>
    <t>Fortalecimiento del voluntariado social universitario en la UIS Sede Barbosa y Sede Barrancabermeja a través de la articulación con instituciones de educación media de la región. Fase 2 (n.° interno de proyecto 5189)</t>
  </si>
  <si>
    <t>Fortalecer una cultura solidaria en la comunidad universitaria y estudiantil de instituciones de educación media de la región, mediante la creación de espacios para el trabajo voluntario donde la reflexión y la acción contribuyan a la formación integral y el acercamiento a la realidad social del municipio y la región</t>
  </si>
  <si>
    <t>Promover la vinculación de la comunidad universitaria y estudiantil de las instituciones de educación media de la región al voluntariado social universitario (en cada sede: Barbosa y Barrancabermeja)</t>
  </si>
  <si>
    <t>Convocatoria de vinculación al voluntariado social universitario 2022 (por cada sede Barbosa y Barrancabermeja, la meta es 1)</t>
  </si>
  <si>
    <t>2(número)</t>
  </si>
  <si>
    <t>Realizar articulación con instituciones de educación media de la región. (en cada sede: Barbosa y Barrancabermeja)</t>
  </si>
  <si>
    <t>Conformación del grupo de voluntariado social universitario en articulación con instituciones de educación media de la región.  (en cada sede: Barbosa y Barrancabermeja)</t>
  </si>
  <si>
    <t>Sesiones con directivos y docentes lideres del proceso de servicio social estudiantil de las instituciones de educación media de la región (por cada sede Barbosa y Barrancabermeja, la meta es 4)</t>
  </si>
  <si>
    <t xml:space="preserve">8(número) </t>
  </si>
  <si>
    <t>8(número)</t>
  </si>
  <si>
    <t>Establecer el plan de capacitación para los integrantes del voluntariado social universitario. (en cada sede: Barbosa y Barrancabermeja)</t>
  </si>
  <si>
    <t>Definir el plan de trabajo del voluntariado social universitario. (en cada sede: Barbosa y Barrancabermeja)</t>
  </si>
  <si>
    <t>Actividades desarrolladas por el voluntario social universitario en articulación con instituciones de educación media de la región (por cada sede Barbosa y Barrancabermeja, la meta es 8)</t>
  </si>
  <si>
    <t>16(número)</t>
  </si>
  <si>
    <t>Ejecución de actividades de transformación o impacto social dirigidas a la comunidad universitaria, instituciones educativas y comunidad en general. (en cada sede: Barbosa y Barrancabermeja)</t>
  </si>
  <si>
    <t>Evaluar el impacto de las acciones realizadas por el voluntariado social universitario. (en cada sede: Barbosa y Barrancabermeja)</t>
  </si>
  <si>
    <t>Informe del impacto de las actividades realizadas por el voluntariado social universitario 2022 (por cada sede Barbosa y Barrancabermeja, la meta es 1)</t>
  </si>
  <si>
    <t>2(unidad)</t>
  </si>
  <si>
    <t>Creación del laboratorio de enseñanza y aprendizaje en la Facultad de Ingenierías Fisicoquímicas (n.° interno de proyecto 5198)</t>
  </si>
  <si>
    <t>Crear un laboratorio de enseñanza y aprendizaje para fomentar la innovación educativa centrada en el aprendizaje de los estudiantes en todos los programas académicos de la facultad de ingenierías fisicoquímicas, mediante un entorno educativo donde los estudiantes sean desafiados académicamente, participen activamente, reciban apoyo individual de los profesores, fortalezcan sus habilidades blandas y sus competencias</t>
  </si>
  <si>
    <t>Decanato Facultad de Ingenierías Fisicoquímicas</t>
  </si>
  <si>
    <t>Creación del espacio virtual para la operación del laboratorio de enseñanza y aprendizaje</t>
  </si>
  <si>
    <t>Constitución del laboratorio de enseñanza y aprendizaje de la Facultad de Ingenierías Fisicoquímicas</t>
  </si>
  <si>
    <t>Recopilación de las necesidades de los profesores año 2022</t>
  </si>
  <si>
    <t>Escuela de Ingeniería de Petroleos</t>
  </si>
  <si>
    <t>Planificación de las actividades que se realizarán a lo largo del primer semestre de 2022 con base en las necesidades identificadas</t>
  </si>
  <si>
    <t>Número de usuarios participantes del laboratorio</t>
  </si>
  <si>
    <t>10(unidad)</t>
  </si>
  <si>
    <t>Socialización de las actividades realizadas por el laboratorio en un evento público para todos los profesores</t>
  </si>
  <si>
    <t>0(unidad)</t>
  </si>
  <si>
    <t>Desarrollo de encuentros para la Formación Emocional y Social (FES) dirigidos a estudiantes de la Facultad de Ingenierías Fisicomecánicas (n.° interno de proyecto 5252)</t>
  </si>
  <si>
    <t>Desarrollar encuentros en torno a temáticas que permiten fomentar, fortalecer y desarrollar componentes emocionales en los estudiantes de la facultad.</t>
  </si>
  <si>
    <t xml:space="preserve">Decanato Facultad Ingenierías Físicomecánicas </t>
  </si>
  <si>
    <t>Divulgación del primer encuentro</t>
  </si>
  <si>
    <t>Asistencia mínima de los estudiantes inscritos a los encuentros</t>
  </si>
  <si>
    <t>60(porcentaje)</t>
  </si>
  <si>
    <t>46(porcentaje)</t>
  </si>
  <si>
    <t>Convocatoria e inscripción de estudiantes al primer encuentro</t>
  </si>
  <si>
    <t>Realizar el primer encuentro "la importancia de sanar heridas emocionales"</t>
  </si>
  <si>
    <t>Divulgación del segundo encuentro</t>
  </si>
  <si>
    <t>Convocatoria e inscripción de estudiantes al segundo encuentro</t>
  </si>
  <si>
    <t>Realizar el segundo encuentro "relaciones de pareja con propósito"</t>
  </si>
  <si>
    <t>Divulgación del tercer encuentro</t>
  </si>
  <si>
    <t>Número de estudiantes beneficiarios de los encuentros</t>
  </si>
  <si>
    <t>30(unidad)</t>
  </si>
  <si>
    <t>Convocatoria e inscripción de estudiantes al tercer encuentro</t>
  </si>
  <si>
    <t>Realizar el tercer encuentro " relaciones sociales y su significado"</t>
  </si>
  <si>
    <t>Realizar el primer informe de los encuentros</t>
  </si>
  <si>
    <t>Divulgación del cuarto encuentro</t>
  </si>
  <si>
    <t>Convocatoria e inscripción de estudiantes al cuarto encuentro</t>
  </si>
  <si>
    <t>Realizar el cuarto encuentro " abraza el presente, el arte de vivir aquí y ahora"</t>
  </si>
  <si>
    <t>Informe de evaluación de los encuentros</t>
  </si>
  <si>
    <t>Divulgación del quinto encuentro</t>
  </si>
  <si>
    <t>Convocatoria e inscripción de estudiantes al quinto encuentro</t>
  </si>
  <si>
    <t>Realizar el quinto encuentro " la ansiedad y su lugar"</t>
  </si>
  <si>
    <t>Realizar el segundo informe de los encuentros</t>
  </si>
  <si>
    <r>
      <t>SUBPROGRAMA 1.1.3:</t>
    </r>
    <r>
      <rPr>
        <sz val="11"/>
        <color rgb="FF000000"/>
        <rFont val="Humanst521 BT"/>
        <family val="2"/>
      </rPr>
      <t> EDUCACION INCLUSIVA</t>
    </r>
  </si>
  <si>
    <t>Evento "La Mujer y la Niña Protagonistas de la Ciencia" (n.° interno de proyecto 5310)</t>
  </si>
  <si>
    <t>Realizar un evento, cuyas actividades a desarrollar realcen la labor y el rol de la mujer en la ciencia y permita motivar a las niñas, como agentes del futuro a participar, estudiar y producir resultados dentro de las diferentes áreas de las ciencias</t>
  </si>
  <si>
    <t>Decanato Facultad De Ciencias</t>
  </si>
  <si>
    <t>Fondo Especial 7095</t>
  </si>
  <si>
    <t>Planeación del evento: designar los responsables, tipo de presentaciones, propuesta de invitados, lugar del evento, presupuesto, actividades del evento académico, entre otros</t>
  </si>
  <si>
    <t>Número de actividades realizadas</t>
  </si>
  <si>
    <t>Preparación del evento: reservar salones, reservar auditorios, realizar invitaciones, comprar tiquetes aéreos, contratar hoteles, contratar servicios de logística, preparar actividades culturales, etc</t>
  </si>
  <si>
    <t>Diseño y elaboración de publicidad y comunicaciones</t>
  </si>
  <si>
    <t>Número de asistentes al evento</t>
  </si>
  <si>
    <t>100(número)</t>
  </si>
  <si>
    <t>Difusión del evento</t>
  </si>
  <si>
    <t>Desarrollo del evento: revisar previamente las instalaciones del evento, revisar equipos de cómputo y de proyección necesarios, coordinar el personal de apoyo, coordinar y supervisar el desarrollo de las actividades del evento.</t>
  </si>
  <si>
    <t>Informe del evento</t>
  </si>
  <si>
    <t>Evaluación del evento: realizar un informe sobre los sucesos más importantes del evento: objetivos cumplidos, invitados, participantes, actividades desarrolladas, etc</t>
  </si>
  <si>
    <r>
      <t>SUBPROGRAMA 1.1.4:</t>
    </r>
    <r>
      <rPr>
        <sz val="11"/>
        <color rgb="FF000000"/>
        <rFont val="Humanst521 BT"/>
        <family val="2"/>
      </rPr>
      <t> MONITOREO Y ACOMPAÑAMIENTO ESTUDIANTIL</t>
    </r>
  </si>
  <si>
    <t>Diseño de sistema de monitoreo para el acompañamiento estudiantil en el IPRED (n.° interno de proyecto 5177)</t>
  </si>
  <si>
    <t>Diseñar un sistema de monitoreo que permita, a partir de información existente, facilitar el seguimiento semestral del desempeño académico de los estudiantes del IPRED</t>
  </si>
  <si>
    <t>Investigación preliminar</t>
  </si>
  <si>
    <t>Documento de requerimientos</t>
  </si>
  <si>
    <t>Determinación de requerimientos</t>
  </si>
  <si>
    <t>Diseño del sistema</t>
  </si>
  <si>
    <t>Documento de diseño del sistema</t>
  </si>
  <si>
    <t>Desarrollo del sistema</t>
  </si>
  <si>
    <t>Pruebas del sistema</t>
  </si>
  <si>
    <t xml:space="preserve">Informe de pruebas del sistema </t>
  </si>
  <si>
    <t>Documentación del sistema</t>
  </si>
  <si>
    <t>Fortalecimiento de estrategias para el mejoramiento del desempeño académico de los estudiantes de la Facultad de Ingenierías Fisicomecánicas (n.° interno de proyecto 5256)</t>
  </si>
  <si>
    <t>Fortalecer las estrategias de acompañamiento académico a estudiantes de la Facultad de Ingenierías Fisicomecánicas que requieran el mejoramiento de su rendimiento académico.</t>
  </si>
  <si>
    <t>Definición de los programas y estrategias a trabajar en el marco del programa SEA fisicomecánicas para el semestre 2022-1</t>
  </si>
  <si>
    <t>Asignaturas críticas atendidas</t>
  </si>
  <si>
    <t>15(unidad)</t>
  </si>
  <si>
    <t>Identificar las asignaturas críticas para atender en el semestre 2022-1 con las monitorias SEA fisicomecánicas</t>
  </si>
  <si>
    <t>Realizar la convocatoria y la selección de los monitores SEA fisicomecánicas del semestre 2022-1</t>
  </si>
  <si>
    <t>Realizar la divulgación de las monitorias SEA fisicomecánicas disponibles para los beneficiarios del semestre 2022-1</t>
  </si>
  <si>
    <t>Seguimiento a los estudiantes participantes del programa de monitorias SEA fisicomecánicas del semestre 2022-1</t>
  </si>
  <si>
    <t>Número de estudiantes beneficiados de las monitorias SEA Fisicomecánicas</t>
  </si>
  <si>
    <t xml:space="preserve">100(unidad) </t>
  </si>
  <si>
    <t>100(unidad)</t>
  </si>
  <si>
    <t>Evaluación del impacto del programa de monitorias SEA fisicomecánicas del semestre 2022-1 en los estudiantes</t>
  </si>
  <si>
    <t>Definición de los programas y estrategias a trabajar en el marco del programa SEA fisicomecánicas para el semestre 2022-2</t>
  </si>
  <si>
    <t>Identificar las asignaturas críticas para atender en el semestre 2022-2 con las monitorias SEA fisicomecánicas</t>
  </si>
  <si>
    <t>Realizar la convocatoria y la selección de los monitores SEA fisicomecánicas del semestre 2022-2</t>
  </si>
  <si>
    <t>Número de estudiantes en riesgo académico que asisten a las monitorias</t>
  </si>
  <si>
    <t xml:space="preserve">10(unidad) </t>
  </si>
  <si>
    <t>Realizar la divulgación de las monitorias SEA fisicomecánicas disponibles para los beneficiarios del semestre 2022-2</t>
  </si>
  <si>
    <t>Seguimiento a los estudiantes participantes del programa de monitorias SEA fisicomecánicas del semestre 2022-2</t>
  </si>
  <si>
    <t>Evaluación del impacto del programa de monitorias SEA fisicomecánicas del semestre 2022-2 en los estudiantes</t>
  </si>
  <si>
    <t>Creación y puesta en marcha del programa de auxiliares especializados en capacitación y asesoría de la biblioteca virtual UIS (n.° interno de proyecto 5264)</t>
  </si>
  <si>
    <t>Crear y poner en marcha el programa de auxiliares especializados en capacitación y asesoría de la biblioteca virtual UIS</t>
  </si>
  <si>
    <t>Biblioteca</t>
  </si>
  <si>
    <t>1. Construcción de la metodología del programa de auxiliares especializados</t>
  </si>
  <si>
    <t>Documento de la metodología del programa auxiliares especializados</t>
  </si>
  <si>
    <t>2. Reclutamiento y selección de hojas de vida de estudiantes de diferentes programas académicos de la universidad</t>
  </si>
  <si>
    <t>3. Capacitación de los auxiliares estudiantiles seleccionados</t>
  </si>
  <si>
    <t>Auxiliares nombrados para el programa</t>
  </si>
  <si>
    <t xml:space="preserve">16(número) </t>
  </si>
  <si>
    <t>4. Solicitud para el nombramiento de auxiliares estudiantiles a la vicerrectoría académica</t>
  </si>
  <si>
    <t>5. Creación del portafolio de servicios con información de los auxiliares disponibles para el contacto de capacitación y asesoría</t>
  </si>
  <si>
    <t>Documento de portafolio de servicios y auxiliares disponibles para el contacto</t>
  </si>
  <si>
    <t>6. Programación y presentación de sesiones de capacitación y asesorías a la comunidad universitaria, por parte de los auxiliares</t>
  </si>
  <si>
    <t>Usuarios capacitados de la comunidad universitaria</t>
  </si>
  <si>
    <t xml:space="preserve">100(número) </t>
  </si>
  <si>
    <t>7. Evaluación y retroalimentación del programa</t>
  </si>
  <si>
    <t>Afianzamiento del Sistema de Excelencia Académica en la UIS (n.° interno de proyecto 5269)</t>
  </si>
  <si>
    <t>Continuar afianzando el SEA en todas las sedes de la UIS con el fin de contribuir al éxito académico de los estudiantes, la permanencia en la universidad y la graduación oportuna</t>
  </si>
  <si>
    <t>Fondo Común 1454</t>
  </si>
  <si>
    <t>Articulación de la UIS con instituciones de educación media: olimpiadas matemáticas de primaria y secundaria, semillero Euler.</t>
  </si>
  <si>
    <t>Índice de caracterización estudiantil = (no. Total de estudiantes caracterizados/ no. Total de estudiantes admitidos) * 100</t>
  </si>
  <si>
    <t xml:space="preserve">90(porcentaje) </t>
  </si>
  <si>
    <t>85(porcentaje)</t>
  </si>
  <si>
    <t>Cursos de inducción a estudiantes de nuevo ingreso (matemáticas y lectura)</t>
  </si>
  <si>
    <t>Caracterización estudiantil</t>
  </si>
  <si>
    <t>Cobertura del sea = (no. Total de estudiantes usuarios del sea / no. Total de estudiantes matriculados) * 100</t>
  </si>
  <si>
    <t>40(porcentaje)</t>
  </si>
  <si>
    <t>Acompañamiento académico (tutorías, monitorias, talleres de repaso, biblioteca 7x24, clubes de lectura)</t>
  </si>
  <si>
    <t>Acompañamiento cognitivo</t>
  </si>
  <si>
    <t>Índice de permanencia estudiantil por periodo académico = [número de estudiantes matriculados en la universidad - (número de estudiantes pfu + número de estudiantes con retiro voluntario)]/no. Total de estudiantes matriculados</t>
  </si>
  <si>
    <t>90(porcentaje)</t>
  </si>
  <si>
    <t>Acompañamiento biopsicosocial</t>
  </si>
  <si>
    <t>Apoyo económico: auxiliaturas estudiantiles</t>
  </si>
  <si>
    <t>Índice de aprobación de asignaturas = número de cupos aprobados / número de cupos matriculados</t>
  </si>
  <si>
    <t>80(porcentaje)</t>
  </si>
  <si>
    <t>Estrategia de desarrollo de competencias genéricas y ciudadanas en estudiantes de la UIS</t>
  </si>
  <si>
    <r>
      <t>SUBPROGRAMA 1.1.5:</t>
    </r>
    <r>
      <rPr>
        <sz val="11"/>
        <color rgb="FF000000"/>
        <rFont val="Humanst521 BT"/>
        <family val="2"/>
      </rPr>
      <t xml:space="preserve"> APRENDIZAJE ASISITIDO POR NUEVAS TECNOLOGÍAS </t>
    </r>
  </si>
  <si>
    <t>Actualización del Plan Estratégico de Tecnologías de la Información - PETI de la Universidad Industrial de Santander (n.° interno de proyecto 5255)</t>
  </si>
  <si>
    <t>Actualizar el Plan Estratégico de Tecnologías de la Información - PETI de la Universidad Industrial de Santander</t>
  </si>
  <si>
    <t>División de Servicios de Información</t>
  </si>
  <si>
    <t>Revisar el documento elaborado por planeación para la vigencia 2021</t>
  </si>
  <si>
    <t>Propuesta de planeación de proyectos de TI para los siguientes 3 años elaborada</t>
  </si>
  <si>
    <t>Elaborar propuesta de planeación de proyectos de ti para los siguientes 3 años</t>
  </si>
  <si>
    <t>Planeación</t>
  </si>
  <si>
    <t>Presentar propuesta al comité institucional de gestión y desempeño para aprobación y realizar ajustes en caso de requerirse</t>
  </si>
  <si>
    <t>Documento propuesta presentado al comité institucional de gestión y desempeño para aprobación</t>
  </si>
  <si>
    <t>Expertic-SEA para la pospandemia y la modalidad híbrida: incorporación de herramientas TIC aplicadas a asignaturas del ciclo básico y el ciclo profesional para modalidad híbrida y estrategias para la pospandemia (n.° interno de proyecto 5148)</t>
  </si>
  <si>
    <t>Apoyar los procesos de enseñanza - aprendizaje a través de la implementación de asignaturas del ciclo de ciencias básicas de ingeniería coordinadas por Expertic y el diseño de nuevas asignaturas del ciclo profesional de ingenierías.</t>
  </si>
  <si>
    <t>A01. Formular la escuela de formadores (EFOR) para profesores de las asignaturas en el alcance de EXPERTIC-SEA</t>
  </si>
  <si>
    <t>I01.Número de profesores (en el 2022)* que participan en la escuela de formadores - Efor orientada por CEDEDUIS, o que reciben otras sesiones de capacitación y actualización sobre estrategias y metodologías TIC</t>
  </si>
  <si>
    <t xml:space="preserve">Escuela de Biología </t>
  </si>
  <si>
    <t>A02-1. Crear aulas virtuales a partir de las “aulas modelo” disponibles y vincular a estudiantes matriculados en las asignaturas apoyadas de las escuelas de física, química, biología y la e3t en Bucaramanga y sedes regionales, para el periodo académico 2022-1</t>
  </si>
  <si>
    <t>I02.Número de «aulas modelo» diseñadas y disponibles en la plataforma Moodle.</t>
  </si>
  <si>
    <t>14(número)</t>
  </si>
  <si>
    <t>Escuela de Física</t>
  </si>
  <si>
    <t>A02-2. Crear aulas virtuales a partir de las “aulas modelo” disponibles y vincular a estudiantes matriculados en las asignaturas apoyadas de las escuelas de física, química, biología y la e3t en Bucaramanga y sedes regionales, para el periodo académico 2022-2</t>
  </si>
  <si>
    <t>Escuela de Química</t>
  </si>
  <si>
    <t>A03-1. Hacer el diseño y desarrollo en MOODLE del «aula modelo» para la asignatura circuitos eléctricos i</t>
  </si>
  <si>
    <t>I03.Número de «aulas modelo» que se utilizan para cursos en etapa de implementación con estudiantes matriculados durante el año</t>
  </si>
  <si>
    <t xml:space="preserve">Escuela de Ingeniería Eléctrica, Electrónica y Telecomunicaciones </t>
  </si>
  <si>
    <t>A03-2. Hacer el diseño y desarrollo en MOODLE del «aula modelo» para la asignatura circuitos eléctricos ii</t>
  </si>
  <si>
    <t>A04. Hacer el montaje e implementación en MOODLE del “aula modelo” para la asignatura circuitos eléctricos i</t>
  </si>
  <si>
    <t>I04.Número de cursos (en el 2022), que serán montados, implementados y con soporte por parte de Expertic-SEA que utilizan las «aulas modelo» diseñadas</t>
  </si>
  <si>
    <t>220(número)</t>
  </si>
  <si>
    <t>A05. Apoyar la logística de las evaluaciones coordinadas por las escuelas de física, química, biología y la E3T en las sedes donde aplique</t>
  </si>
  <si>
    <t>I05.Número de cupos de estudiantes matriculados (en el 2022) en cursos implementados por el proyecto Expertic-SEA en promedio por semestre</t>
  </si>
  <si>
    <t>3000(número)</t>
  </si>
  <si>
    <t>A06. Hacer seguimiento al número de accesos a recursos virtuales por medio de los enlaces dispuestos por el proyecto EXPERTIC-SEA</t>
  </si>
  <si>
    <t>I06.Número de accesos (en el 2022) a recursos virtuales de la biblioteca sugeridos en los enlaces dispuestos por el proyecto Expertic-SEA</t>
  </si>
  <si>
    <t>5000(número)</t>
  </si>
  <si>
    <t>A07. Incorporar nuevos enlaces en la plataforma EXPERTIC-SEA para acceder a recursos virtuales dispuestos por la biblioteca y otras fuentes</t>
  </si>
  <si>
    <t>I07.Número de evaluaciones coordinadas (en el 2022) por las escuelas para una o más sedes, en donde se brinda apoyo logístico por parte de los profesionales proyecto Expertic-SEA</t>
  </si>
  <si>
    <t>200(número)</t>
  </si>
  <si>
    <t>A08-1. Ajustar la asignatura circuitos eléctricos i incorporando las metodologías, competencias y contenidos integrados entre laboratorio y teoría contemplando el modelo híbrido de presencial y presencialidad remota</t>
  </si>
  <si>
    <t>I08.Número de asignaturas con metodología, competencias y contenidos integrados</t>
  </si>
  <si>
    <t>12(número)</t>
  </si>
  <si>
    <t>A08-2. Ajustar la asignatura circuitos eléctricos II incorporando las metodologías, competencias y contenidos integrados entre laboratorio y teoría contemplando el modelo híbrido de presencial y presencialidad remota</t>
  </si>
  <si>
    <t>I09.Número de enlaces facilitados a recursos digitales accesibles en línea de la biblioteca virtual u otras fuentes</t>
  </si>
  <si>
    <t>1200(número)</t>
  </si>
  <si>
    <t>Implementación de herramientas TIC como apoyo a los procesos de formación de la UIS (n.° interno de proyecto 5144)</t>
  </si>
  <si>
    <t>Fortalecer el desarrollo y la consolidación de estrategias orientadas a continuar la implementación y la divulgación de la política de TIC para impactar positivamente los procesos de enseñanza, aprendizaje y evaluación de asignaturas de los programas de pregrado de la UIS</t>
  </si>
  <si>
    <t xml:space="preserve">Fondo Común 1454
</t>
  </si>
  <si>
    <t>Formación a profesores en el uso de herramientas tecnológicas para apoyar procesos educativos (Moodle y otros)</t>
  </si>
  <si>
    <t>Número de profesores capacitados por el CEDEUIS, en el uso de herramientas tic (moodle y otros) como apoyo a la docencia, en el año 2022</t>
  </si>
  <si>
    <t>Asesoría y acompañamiento en el desarrollo de aulas virtuales, según lo establecido en el nivel 2 como apoyo a los procesos de formación que se desarrollan en la universidad.</t>
  </si>
  <si>
    <t>Total de cursos ofrecidos en el año 2022 con soporte en la plataforma moodle (2022-1+2022-2)</t>
  </si>
  <si>
    <t>2000(unidad)</t>
  </si>
  <si>
    <t>Apertura de convocatorias del portafolio tic 2022, asignación de recursos y ejecución de actividades de estas convocatorias</t>
  </si>
  <si>
    <t>Evento de socialización de experiencias de implementación de tic en docencia al interior de la universidad durante el año 2022</t>
  </si>
  <si>
    <t>Programación y ejecución del evento de socialización de resultados de la política tic en la UIS y de tendencias tic en instituciones de educación superior a nivel nacional</t>
  </si>
  <si>
    <t>Número de convocatorias TIC formuladas, publicadas, y con recursos asignados</t>
  </si>
  <si>
    <r>
      <t xml:space="preserve">PROGRAMA 1.2: </t>
    </r>
    <r>
      <rPr>
        <sz val="11"/>
        <color rgb="FF000000"/>
        <rFont val="Humanst521 BT"/>
        <family val="2"/>
      </rPr>
      <t xml:space="preserve">CALIDAD Y PERTINENCIA DE PROGRAMAS </t>
    </r>
  </si>
  <si>
    <r>
      <t xml:space="preserve">SUBPROGRAMA 1.2.1: </t>
    </r>
    <r>
      <rPr>
        <sz val="11"/>
        <color rgb="FF000000"/>
        <rFont val="Humanst521 BT"/>
        <family val="2"/>
      </rPr>
      <t>CALIDAD DE PROGRAMAS</t>
    </r>
  </si>
  <si>
    <t>Liderazgo y acompañamiento a las escuelas de ingenierías adscritas a la Facultad de Ingenierías Físicoquímicas y a la Facultad de Ingenierías Físicomecánicas para llevar a cabo el proceso de acreditación ABET - Fase VI y seguimiento (n.° interno de proyecto 5196)</t>
  </si>
  <si>
    <t>Coordinar las actividades de acompañamiento a los programas académicos que se encuentran en el proceso de acreditación internacional abet para:
-Aplicar las acciones de mejora derivadas de los ciclos de assessment realizados durante la fase v y continuar con los ciclos de assesment en el 2022.
-Apoyar en la preparación y presentación del informe self-study report de los programas de las dos facultades que decidan presentar el documento en el año 2022.
-Tomar las diferentes acciones derivadas del resultado de la visita de acreditación ABET realizada en octubre de 2021</t>
  </si>
  <si>
    <t xml:space="preserve">Decanato Facultad de Ingenierías Físicoquímicas </t>
  </si>
  <si>
    <t>Presentación del informe de los resultados de la aplicación de las acciones de mejora derivadas de los ciclos de Assessment realizados en los años 2019 y 2020 en los consejos de facultad</t>
  </si>
  <si>
    <t>Acciones de mejora tomadas en año 2022 y seguimiento a los resultados de las acciones de mejora derivdas del año 2021  (Uno por programa académico)</t>
  </si>
  <si>
    <t>Presentación del informe de las acciones de mejora derivadas de los ciclos de Assessment realizados en el 2021en los consejos de facultad</t>
  </si>
  <si>
    <t xml:space="preserve">Escuela de Geología </t>
  </si>
  <si>
    <t>Elaboración de documentos de respuesta a los diferentes requerimientos de los Team Chair derivados de los resultados de la visita de acreditación Abet del 2021</t>
  </si>
  <si>
    <t>Socialización de los resultados de la visita de acreditación ABET realizada en el 2021</t>
  </si>
  <si>
    <t>Registro del "Request for Evaluation" a ABET para el programa</t>
  </si>
  <si>
    <t xml:space="preserve">Escuela de Ingeniería Metalúrgica y Ciencia de Materiales </t>
  </si>
  <si>
    <t>Redacción del informe de avance no. 1 del Self Study Report</t>
  </si>
  <si>
    <t>Registro del "Request for Evaluation" a ABET (Uno por programa)</t>
  </si>
  <si>
    <t>Redacción del informe de avance no. 2 del Self Study Report</t>
  </si>
  <si>
    <t xml:space="preserve">Escuela de Ingeniería de Petróleos </t>
  </si>
  <si>
    <t>Redacción del informe  final  del Self Study Report</t>
  </si>
  <si>
    <t>Acta de reunión de cierre del semestre académico de 2021-II  (Uno por programa académico)</t>
  </si>
  <si>
    <t xml:space="preserve">Escuela de Ingeniería Química </t>
  </si>
  <si>
    <t>Registro en el sistema de información de ABET el "Self Study Report"  para cada programa académico</t>
  </si>
  <si>
    <t>Informe "Self-Study Report" (uno por programa)</t>
  </si>
  <si>
    <t xml:space="preserve">Decanato Facultad Ingenirías Físicomecánicas </t>
  </si>
  <si>
    <t>Coordinación de la logística para recibir la visita de evaluadores ABET</t>
  </si>
  <si>
    <t>Acta de reunión de cierre del semestre académico de 2022-I  (Uno por programa académico)</t>
  </si>
  <si>
    <t xml:space="preserve">Programa de consolidación de la cultura de autoevaluación y de fomento de la acreditación de alta calidad de programas de pregrado y posgrado de la UIS (n.° interno de proyecto 5280) </t>
  </si>
  <si>
    <t>Fomentar los procesos de autoevaluación de los programas de pregrado y posgrado con miras a lograr o mantener la acreditación de alta calidad.
Garantizar el cumplimiento de lo estipulado en el acuerdo 02 de 2020 del CESU</t>
  </si>
  <si>
    <t>1. Contratación de profesionales y asignación de estos a los programas</t>
  </si>
  <si>
    <t>Número de programas que iniciaron proceso de autoevaluación</t>
  </si>
  <si>
    <t>8(unidad)</t>
  </si>
  <si>
    <t>2. Suministro de información institucional y de información del programa a cargo de otras unidades</t>
  </si>
  <si>
    <t>3. Asesoría y acompañamiento a la realización de los procesos de autoevaluación con fines de acreditación o renovación de esta</t>
  </si>
  <si>
    <t>Número de programas que finalizaron la elaboración del informe de autoevaluación</t>
  </si>
  <si>
    <t>6(unidad)</t>
  </si>
  <si>
    <t>4. Seguimiento a la realización de los procesos de autoevaluación con fines de acreditación o renovación de esta</t>
  </si>
  <si>
    <t>5. Planificación del seguimiento del avance del plan de mejoramiento del programa</t>
  </si>
  <si>
    <t>Número de seguimiento de planes de mejoramiento realizados</t>
  </si>
  <si>
    <t>37(unidad)</t>
  </si>
  <si>
    <t>6. Balance previo sobre el avance del plan de mejoramiento del programa</t>
  </si>
  <si>
    <t>7. Realización del seguimiento del avance del plan de mejoramiento del programa.</t>
  </si>
  <si>
    <t>8. Elaboración y socialización del informe de avance del plan de mejoramiento del programa</t>
  </si>
  <si>
    <t>Aseguramiento de la calidad a nivel institucional (n.° interno de proyecto 5281)</t>
  </si>
  <si>
    <t>*Garantizar las condiciones de calidad institucionales en las sedes regionales de acuerdo con lo establecido en el Decreto 1330/2019 del MEN para obtención y renovación de registro calificado de programas académicos.</t>
  </si>
  <si>
    <t>1. Realizar la autoevaluación de cada sede regional</t>
  </si>
  <si>
    <t>Informe de autoevaluación por sede regional</t>
  </si>
  <si>
    <t xml:space="preserve">4(unidad) </t>
  </si>
  <si>
    <t>2. Identificar, construir u organizar las evidencias solicitadas en la resolución 15224 de 2020 para la etapa de pre radicación</t>
  </si>
  <si>
    <t>Documento con la información requerida para realizar el preradicado para cada sede regional</t>
  </si>
  <si>
    <r>
      <rPr>
        <b/>
        <sz val="11"/>
        <color theme="1"/>
        <rFont val="Humanst521 BT"/>
        <family val="2"/>
      </rPr>
      <t>PROGRAMA 1.3:</t>
    </r>
    <r>
      <rPr>
        <sz val="11"/>
        <color theme="1"/>
        <rFont val="Humanst521 BT"/>
        <family val="2"/>
      </rPr>
      <t xml:space="preserve"> DESARROLLO PROFESORAL</t>
    </r>
  </si>
  <si>
    <r>
      <rPr>
        <b/>
        <sz val="11"/>
        <color theme="1"/>
        <rFont val="Humanst521 BT"/>
        <family val="2"/>
      </rPr>
      <t xml:space="preserve">SUBPROGRAMA1.3.1: </t>
    </r>
    <r>
      <rPr>
        <sz val="11"/>
        <color theme="1"/>
        <rFont val="Humanst521 BT"/>
        <family val="2"/>
      </rPr>
      <t>DESARROLLO DE COMPETENCIAS PEDAGÓGICAS DEL PROFESOR</t>
    </r>
  </si>
  <si>
    <t>Cátedra CEDEUIS, enseñanza de las ciencias (n.° interno de proyecto 5151)</t>
  </si>
  <si>
    <t>Crear e implementar una cátedra en enseñanza de las ciencias que fortalezca las competencias del personal docente, principalmente de la facultad de ciencias, por medio de sesiones con invitados y diferentes actividades</t>
  </si>
  <si>
    <t>Decanato Facultad de Ciencias</t>
  </si>
  <si>
    <t>Conformar el equipo de trabajo</t>
  </si>
  <si>
    <t>Docentes matriculados</t>
  </si>
  <si>
    <t>20(número)</t>
  </si>
  <si>
    <t>Determinar los lineamientos de las sesiones (horarios, duración, invitados, actividades, tecnologías de apoyo, etc.)</t>
  </si>
  <si>
    <t>Diseñar la publicidad</t>
  </si>
  <si>
    <t>Ejecutar el proceso logístico para llevar a cabo las sesiones</t>
  </si>
  <si>
    <t>Jornadas realizadas</t>
  </si>
  <si>
    <t>4(número)</t>
  </si>
  <si>
    <t>4(unidad)</t>
  </si>
  <si>
    <t>Realizar la promoción y publicidad de la catedra</t>
  </si>
  <si>
    <t>Abrir el proceso de inscripciones</t>
  </si>
  <si>
    <t>Realizar las sesiones establecidas</t>
  </si>
  <si>
    <t>Informe de resultados</t>
  </si>
  <si>
    <t>Graduación</t>
  </si>
  <si>
    <t xml:space="preserve">Informe de resultados </t>
  </si>
  <si>
    <t>La UIS fomenta la investigación, la innovación y la gestión del conocimiento para contribuir al logro de altos niveles de desarrollo logrados con equidad, responsabilidad y justicia social. La investigación y la innovación son procesos mediante los cuales el conocimiento, como bien público, se ofrece a los miembros de la comunidad universitaria y a la sociedad para fortalecer capacidades que posibilitan la formación integral y los procesos de extensión de la acción universitaria a escenarios nacionales e internacionales.
Con el liderazgo de los profesores y la disponibilidad de recursos institucionales, los estudiantes participan en procesos de investigación y de generación de conocimiento por medio de los cuales se fortalecerá el aprendizaje autónomo, la comunicación efectiva, el trabajo en equipo, la iniciativa para la construcción y dirección de redes colaborativas y la perspicacia para reconocer, formular, investigar y resolver problemas. De esta manera, los graduados de la UIS se distinguen por el aporte significativo en los espacios de interacción social alrededor de diversos problemas de la comunidad.  La investigación y los procesos de innovación, que surgen de las dinámicas institucionales, buscan impactar los sectores económicos territoriales de producción de la sociedad y desarrollar las capacidades de los actores en materia de protección, gestión y explotación de los resultados de los trabajos de investigación. Así, la UIS crea condiciones para la transformación productiva con equidad y fomenta, al construir alianzas con múltiples actores del sistema de ciencia y tecnología, la innovación y el emprendimiento como requisitos de la competitividad regional y nacional.</t>
  </si>
  <si>
    <r>
      <t xml:space="preserve"> PROGRAMA 2.1: </t>
    </r>
    <r>
      <rPr>
        <sz val="11"/>
        <color rgb="FF000000"/>
        <rFont val="Humanst521 BT"/>
        <family val="2"/>
      </rPr>
      <t>INVESTIGACIÓN</t>
    </r>
  </si>
  <si>
    <r>
      <t>SUBPROGRAMA 2.1.1: </t>
    </r>
    <r>
      <rPr>
        <sz val="11"/>
        <color rgb="FF000000"/>
        <rFont val="Humanst521 BT"/>
        <family val="2"/>
      </rPr>
      <t>FORMACIÓN PARA LA INVESTIGACIÓN</t>
    </r>
  </si>
  <si>
    <t xml:space="preserve">Presupuesto ejecutado </t>
  </si>
  <si>
    <t>Fortalecimiento de la formación para la investigación en la UIS (n.° interno de proyecto 5129)</t>
  </si>
  <si>
    <t>Fomentar y apoyar la actividad de investigación como una estrategia que promueve la cultura y permite un espacio de articulación entre la actividad investigativa y los procesos de formación, con fin de estimular y revitalizar la actividad y la creatividad en la investigación</t>
  </si>
  <si>
    <t xml:space="preserve">Vicerrectoría de Investigación y Extensión </t>
  </si>
  <si>
    <t>0*</t>
  </si>
  <si>
    <t>Publicación de portafolio de programas de apoyo de la VIE del año 2021</t>
  </si>
  <si>
    <t>Profesionales recién graduados, estudiantes de pregrado / posgrado vinculados a proyectos Minciencias Convocatoria 2021</t>
  </si>
  <si>
    <t xml:space="preserve">15(unidad) </t>
  </si>
  <si>
    <t xml:space="preserve">Dirección de Transferencia de Conocimiento </t>
  </si>
  <si>
    <t xml:space="preserve">Coordinación de Programas y Proyectos </t>
  </si>
  <si>
    <t>Recepción de propuestas jóvenes investigadores, semilleros y estancias posdoctorales</t>
  </si>
  <si>
    <t>Dirección de Investigación y Extensión de la Facultad de Ciencias</t>
  </si>
  <si>
    <t>Verificación de cumplimiento de requisitos de las propuestas presentadas a jóvenes investigadores, semilleros y estancias posdoctorales</t>
  </si>
  <si>
    <t>Número de apoyo a Semilleros de Investigación</t>
  </si>
  <si>
    <t xml:space="preserve">45(unidad) </t>
  </si>
  <si>
    <t>45(unidad)</t>
  </si>
  <si>
    <t>Dirección de Investigación y Extensión de la Facultad de Ciencias Humanas</t>
  </si>
  <si>
    <t>Subsanación de requisitos según observaciones de las propuestas de jóvenes investigadores, semilleros y estancias posdoctorales</t>
  </si>
  <si>
    <t xml:space="preserve">Dirección de Investigación y Extensión de la Facultad de Ingenierías Físicoquímicas </t>
  </si>
  <si>
    <t>Evaluación de propuestas</t>
  </si>
  <si>
    <t xml:space="preserve">Dirección de Investigación y Extensión de la Facultad de Ingenierías Físicomecánicas </t>
  </si>
  <si>
    <t>Entrevista a candidatos del programa estancias posdoctorales</t>
  </si>
  <si>
    <t xml:space="preserve">Estancias posdoctorales </t>
  </si>
  <si>
    <t xml:space="preserve">6(unidad) </t>
  </si>
  <si>
    <t>Dirección de Investigación y Extensión de la Facultad de Salud</t>
  </si>
  <si>
    <t xml:space="preserve">Publicación de resultados </t>
  </si>
  <si>
    <t>* Proyecto soportado en recursos de estampilla pro-UIS $1.035.000 (miles de pesos)</t>
  </si>
  <si>
    <r>
      <t>SUBPROGRAMA 2.1.2: </t>
    </r>
    <r>
      <rPr>
        <sz val="11"/>
        <color rgb="FF000000"/>
        <rFont val="Humanst521 BT"/>
        <family val="2"/>
      </rPr>
      <t>INVESTIGACIÓN BÁSICA Y ARTICULADA CON EL ENTORNO</t>
    </r>
  </si>
  <si>
    <t xml:space="preserve">Implementación de acciones para el fortalecimiento de los procesos de investigación con la vinculación de egresados destacados en investigación y redes colaborativas de trabajo (n.° interno de proyecto 5098) </t>
  </si>
  <si>
    <t>Realizar actividades para el fortalecimiento de los procesos de investigación con la vinculación de egresados y redes colaborativas de trabajo</t>
  </si>
  <si>
    <t xml:space="preserve">Decanato Facultad de Salud  </t>
  </si>
  <si>
    <t xml:space="preserve">Reunión de planeación y logística para el desarrollo de actividades  </t>
  </si>
  <si>
    <t>Documento consolidado de memoria de la actividades y registro asistencia</t>
  </si>
  <si>
    <t>Consolidación de base de datos, identificación y ubicación de egresados destacados en investigación</t>
  </si>
  <si>
    <t>Escuela de Microbiología</t>
  </si>
  <si>
    <t>Planeación de actividades: designar los responsables, tipo de presentaciones, propuesta de invitados, lugar del desarrollo, presupuesto, entre otros</t>
  </si>
  <si>
    <t>Escuela de Enfermería</t>
  </si>
  <si>
    <t>Preparación de las actividades: reservar aulas, realizar invitaciones, contactar conferencistas egresados, contratar servicios de logística</t>
  </si>
  <si>
    <t>Escuela de Fisioterapia</t>
  </si>
  <si>
    <t>Difusión y comunicaciones de las actividades</t>
  </si>
  <si>
    <t>Documento consolidado de egresados seleccionados por UAA para participar en las actividades planeadas</t>
  </si>
  <si>
    <t>Escuela de Nutrición y Dietética</t>
  </si>
  <si>
    <t>Desarrollo de actividades: presentación del egresado investigador, trayectoria, logros, vinculación en redes. Desarrollo de conversatorios con el egresado destacado investigador, identificación de oportunidades para pasantías, contactos para maestrías y doctorados, procedimientos para aplicar a propuestas de investigación, identificación de oportunidades de financiación.</t>
  </si>
  <si>
    <t>Escuela de Medicina</t>
  </si>
  <si>
    <t>Realizar un informe de evaluación sobre los sucesos más importantes, evaluar si los objetivos propuestos se cumplieron, evaluar la calidad de los invitados, evaluar el nivel de satisfacción de los participantes, evaluar la calidad de las actividades desarrolladas, consolidación de redes establecidas</t>
  </si>
  <si>
    <t xml:space="preserve">Fortalecimiento de la actividad investigativa en la Universidad Industrial de Santander (n.° interno de proyecto 5130) </t>
  </si>
  <si>
    <t>Promover la generación y el fortalecimiento de condiciones apropiadas para el desarrollo de actividades investigativas como requisito indispensable para consolidar una cultura de investigación en la Universidad Industrial de Santander.</t>
  </si>
  <si>
    <t>Publicación del portafolio de programas de apoyo de la VIE del año 2022</t>
  </si>
  <si>
    <t>Propuestas de investigación apoyadas por la Convocatoria de Capital Semilla 2022</t>
  </si>
  <si>
    <t xml:space="preserve">27(unidad) </t>
  </si>
  <si>
    <t>9(unidad)</t>
  </si>
  <si>
    <t>Recepción de propuestas</t>
  </si>
  <si>
    <t>Proyectos de investigación básica y aplicada financiados con recursos desembolsables 2022</t>
  </si>
  <si>
    <t xml:space="preserve">36(unidad) </t>
  </si>
  <si>
    <t>36(unidad)</t>
  </si>
  <si>
    <t>Verificación de cumplimiento de requisitos de las propuestas recibidas</t>
  </si>
  <si>
    <t>Subsanación de requisitos</t>
  </si>
  <si>
    <t>Proyectos de investigación de desarrollo experimental financiados con recursos desembolsables 2022</t>
  </si>
  <si>
    <t>Evaluación de propuestas recibidas</t>
  </si>
  <si>
    <t>Proyectos de investigación aplicada interdisciplinar financiados con recursos desembolsables 2022</t>
  </si>
  <si>
    <t>Publicación de resultados</t>
  </si>
  <si>
    <t>* Proyecto soportado en recursos de estampilla pro-UIS $5.672.500 (miles de pesos). Portafolio VIE 2022-2023</t>
  </si>
  <si>
    <t>Apoyo a la actividad investigativa de la Universidad Industrial de Santander (n.° interno de proyecto 5132)</t>
  </si>
  <si>
    <t>Incentivar la investigación en la Universidad Industrial de Santander y velar porque cumpla con los principios éticos establecidos en las normas nacionales e internacionales vigentes.</t>
  </si>
  <si>
    <t>Evaluación ética de propuestas de investigación o extensión presentadas ante el CEINCI y emisión del concepto</t>
  </si>
  <si>
    <t>Proyectos registrados en el CEINCI a los que se les realiza al menos un seguimiento.</t>
  </si>
  <si>
    <t xml:space="preserve">60(unidad) </t>
  </si>
  <si>
    <t>Seguimiento pasivo o activo  de proyectos de investigación en ejecución aprobados por el CEINCI</t>
  </si>
  <si>
    <t>Realización del curso de educación continuada</t>
  </si>
  <si>
    <t>Publicación de los términos de referencia de la convocatoria estímulo a grupos</t>
  </si>
  <si>
    <t xml:space="preserve">Curso de educación continuada ofrecido a la comunidad UIS en temas de ética </t>
  </si>
  <si>
    <t>Revisión cumplimiento de requisitos de los grupos de investigación participantes en la convocatoria</t>
  </si>
  <si>
    <t>Publicación de los resultados de la convocatoria estímulo a grupos de investigación</t>
  </si>
  <si>
    <t>Proyectos de investigación cofinanciados por la Universidad en convocatorias externas</t>
  </si>
  <si>
    <t>Realizar monitoreo de las convocatorias de investigación para financiación externa y socializar a la comunidad universitaria</t>
  </si>
  <si>
    <t>Realizar verificación de requisitos de las propuestas de investigación para financiación externa (incluye con aporte efectivo UIS), para trámite de aval en el COIE, previo a la presentación ante el ente externo</t>
  </si>
  <si>
    <t>Apoyos otorgados a grupos de investigación</t>
  </si>
  <si>
    <t xml:space="preserve">98(unidad) </t>
  </si>
  <si>
    <t>89(unidad)</t>
  </si>
  <si>
    <t>Revisión de solicitudes de mantenimiento de equipos robustos en cumplimiento del programa de fortalecimiento de capacidades científicas y tecnológicas de guatiguará</t>
  </si>
  <si>
    <t>Apoyo a solicitudes de registro de derechos de propiedad intelectual y acceso a recursos genéticos (n.° interno de proyecto 5133)</t>
  </si>
  <si>
    <t>Mantener los derechos vigentes de las tecnologías para las cuales se le ha otorgado patente a la UIS.
Incrementar el acervo de activos intangibles de la universidad.
Divulgar a los profesores y estudiantes de la universidad la cultura de obtención de derechos de propiedad intelectual.
Promover la formación del acceso a los recursos genéticos para el proceso de investigación</t>
  </si>
  <si>
    <t>Publicación de términos referencia del programa</t>
  </si>
  <si>
    <t>Mantenimientos de derechos de propiedad intelectual de patentes otorgadas</t>
  </si>
  <si>
    <t xml:space="preserve">20(unidad) </t>
  </si>
  <si>
    <t>Recepción de solicitudes de protección</t>
  </si>
  <si>
    <t xml:space="preserve">Acompañamientos al proceso a las solicitudes de patente </t>
  </si>
  <si>
    <t>35(unidad)</t>
  </si>
  <si>
    <t>Trámite de solicitudes</t>
  </si>
  <si>
    <t>Solicitudes de registro de derechos de propiedad intelectual</t>
  </si>
  <si>
    <t xml:space="preserve">5(unidad) </t>
  </si>
  <si>
    <t>3(unidad)</t>
  </si>
  <si>
    <t>Eventos de sensibilización y capacitación en propiedad intelectual</t>
  </si>
  <si>
    <t>Eventos de sensibilización o sesiones de capacitación en propiedad intelectual dirigidos a la comunidad universitaria</t>
  </si>
  <si>
    <t>Firma de acuerdos de confidencialidad establecidos con terceros</t>
  </si>
  <si>
    <t>Acuerdos de confidencialidad o propiedad intelectual, o cesiones de derecho de propiedad intelectual establecidos con terceros</t>
  </si>
  <si>
    <t xml:space="preserve">8(unidad) </t>
  </si>
  <si>
    <t>Suscripción de contrato de acceso a recursos genéticos</t>
  </si>
  <si>
    <t>Acompañamiento al proceso de uso o solicitud de permisos y licencias ambientales para el aprovechamiento de la diversidad biológica</t>
  </si>
  <si>
    <t xml:space="preserve">3(unidad) </t>
  </si>
  <si>
    <t>* Proyecto soportado en recursos de estampilla pro-UIS $530.000 (miles de pesos).</t>
  </si>
  <si>
    <r>
      <t>SUBPROGRAMA 2.1.3: </t>
    </r>
    <r>
      <rPr>
        <sz val="11"/>
        <color rgb="FF000000"/>
        <rFont val="Humanst521 BT"/>
        <family val="2"/>
      </rPr>
      <t xml:space="preserve">VISIBILIDAD DE LA INVESTIGACIÓN </t>
    </r>
  </si>
  <si>
    <t>Fortalecimiento a las ediciones UIS (n.° interno de proyecto 5095)</t>
  </si>
  <si>
    <t>Fortalecer el proceso editorial de las publicaciones en la modalidad de libros de la universidad mediante la implementación de estrategias de publicación, promoción y distribución.</t>
  </si>
  <si>
    <t xml:space="preserve">División de Publicaciones </t>
  </si>
  <si>
    <t>Revisión y corrección de las propuestas avaladas por el comité editorial para publicación</t>
  </si>
  <si>
    <t>Libros publicados por la editorial de la UIS</t>
  </si>
  <si>
    <t xml:space="preserve">20(número) </t>
  </si>
  <si>
    <t>Diseño y diagramación de los textos en formatos impresos</t>
  </si>
  <si>
    <t xml:space="preserve">Propuestas revisadas y corregidas </t>
  </si>
  <si>
    <t>Diseño y diagramación de los textos en formatos digitales</t>
  </si>
  <si>
    <t>Propuestas diseñadas y diagramadas</t>
  </si>
  <si>
    <t>Normalización de las publicaciones bajo estándares internacionales</t>
  </si>
  <si>
    <t>Publicaciones normalizadas</t>
  </si>
  <si>
    <t>Distribución a través de plataformas digitales y otros modelos de negocio (como acceso abierto, cerrado y mixto)</t>
  </si>
  <si>
    <t>Contratos de distribución vigentes</t>
  </si>
  <si>
    <t xml:space="preserve">Desarrollo evento Feria de la Investigación Facultad de Salud (n.° interno de proyecto 5099) </t>
  </si>
  <si>
    <t>Realizar el evento Feria de la Investigación en la Facultad de Salud</t>
  </si>
  <si>
    <t>Elaboración de la propuesta</t>
  </si>
  <si>
    <t>Informe de evaluación del evento</t>
  </si>
  <si>
    <t>Planeación del evento: designar los responsables, tipo de presentaciones, propuesta de invitados, lugar del evento, presupuesto, actividades del evento académico, entre otros.</t>
  </si>
  <si>
    <t>Preparación del evento: reservar salones, reservar auditorios, realizar invitaciones, comprar tiquetes aéreos, contratar hoteles, contratar servicios de logística, preparar actividades culturales.</t>
  </si>
  <si>
    <t>Difusión de la feria de investigación</t>
  </si>
  <si>
    <t>Documento consolidado con trabajos de investigación presentados por UAA y grupos de investigación</t>
  </si>
  <si>
    <t>Desarrollo del evento: revisar previamente las instalaciones del evento, revisar equipos de cómputo y de proyección necesarios, coordinar el personal de apoyo, coordinar y supervisar el desarrollo de las actividades del evento</t>
  </si>
  <si>
    <t>Evaluación del evento: realizar un informe de evaluación sobre los sucesos más importantes del evento, evaluar si los objetivos propuestos se cumplieron, evaluar la calidad de los invitados, evaluar el nivel de satisfacción de los participantes, evaluar la calidad de las actividades desarrolladas, etc.</t>
  </si>
  <si>
    <t>Apropiación social del conocimiento y divulgación científica (n.° interno de proyecto 5131)</t>
  </si>
  <si>
    <t>Divulgar los resultados de investigación realizados por profesores y estudiantes de la uis, en eventos científicos nacionales e internacionales, con el objetivo de aumentar la visibilidad y vinculación de los grupos de investigación a comunidades científicas.
Apoyar las publicaciones periódicas científicas y de divulgación de la universidad para promover mejoras en su gestión editorial, calidad, visibilidad e impacto en el entorno digital.</t>
  </si>
  <si>
    <t>Movilidades otorgadas a profesores y estudiantes</t>
  </si>
  <si>
    <t xml:space="preserve">120(unidad) </t>
  </si>
  <si>
    <t>120(unidad)</t>
  </si>
  <si>
    <t>Recepción de solicitudes programa de movilidad</t>
  </si>
  <si>
    <t>Evento para entrega del premio Eloy Valenzuela</t>
  </si>
  <si>
    <t>Verificación de cumplimiento de requisitos</t>
  </si>
  <si>
    <t>Premio Eloy Valenzuela otorgados</t>
  </si>
  <si>
    <t>7(unidad)</t>
  </si>
  <si>
    <t>Ejecución de solicitudes de movilidad y de eventos científicos</t>
  </si>
  <si>
    <t>Revistas con seguimiento de los datos de gestión editorial de los artículos y documentos recibidos en las revistas UIS</t>
  </si>
  <si>
    <t>Gestión de los procesos editoriales de los artículos recibidos en las revistas científicas UIS</t>
  </si>
  <si>
    <t>Diagramación para publicación digital (pdf y html usando referencias cruzadas o hipervínculos) e impresa (maquetación para impresora digital).</t>
  </si>
  <si>
    <t>Números diagramados en pdf y html publicados en el OJS</t>
  </si>
  <si>
    <t>14(unidad)</t>
  </si>
  <si>
    <t>Administración del sitio web y el portal de revistas.</t>
  </si>
  <si>
    <t>Desarrollo de eventos académico-científicos de carácter internacional</t>
  </si>
  <si>
    <t>Eventos académico científicos de carácter internacional cofinanciados</t>
  </si>
  <si>
    <t>* Proyecto soportado en recursos de estampilla pro-UIS $2.212.000 (miles de pesos).</t>
  </si>
  <si>
    <t>Apoyo a las revistas periódicas científicas (n.° interno de proyecto 5186)</t>
  </si>
  <si>
    <t>Apoyar las publicaciones periódicas científicas y de divulgación de la universidad para promover mejoras en su gestión editorial, calidad, visibilidad e impacto en el entorno digital</t>
  </si>
  <si>
    <t>Marcación XML jasts de los artículos de las revistas incluidas en scielo y redalyc.</t>
  </si>
  <si>
    <t>Revistas científicas a las que se realiza caracterización de su visibilidad en el entorno digital</t>
  </si>
  <si>
    <t>Generación de códigos DOI (para revistas científicas o artículos científicos)</t>
  </si>
  <si>
    <t>Corrección de metadatos en el OJS</t>
  </si>
  <si>
    <t>Fascículos publicados con código DOI asignado a sus artículos científicos</t>
  </si>
  <si>
    <t>Traducción de contenidos editoriales originales de las revistas científicas uis (bajo solicitud)</t>
  </si>
  <si>
    <t>Corrección de estilo u ortotipográfica de resúmenes, artículos u otros textos de las revistas en español e inglés</t>
  </si>
  <si>
    <t>Documentos orientadores de la gestión editorial del programa de apoyo a revistas</t>
  </si>
  <si>
    <t>Capacitación asociada a los procesos de gestión editorial, medición de la ciencia, visibilidad, ciencia abierta o propiedad intelectual, inherentes a la publicación de revistas científicas y divulgativas digitales.</t>
  </si>
  <si>
    <t>Creación de directrices de estandarización de procesos editoriales que favorezcan la organización y actualización de la gestión editorial.</t>
  </si>
  <si>
    <t>Capacitaciones realizadas</t>
  </si>
  <si>
    <r>
      <t xml:space="preserve">PROGRAMA 2.2: </t>
    </r>
    <r>
      <rPr>
        <sz val="11"/>
        <color rgb="FF000000"/>
        <rFont val="Humanst521 BT"/>
        <family val="2"/>
      </rPr>
      <t>GESTIÓN DE LA INNOVACIÓN</t>
    </r>
  </si>
  <si>
    <r>
      <t xml:space="preserve">SUBPROGRAMA 2.2.1: </t>
    </r>
    <r>
      <rPr>
        <sz val="11"/>
        <color rgb="FF000000"/>
        <rFont val="Humanst521 BT"/>
        <family val="2"/>
      </rPr>
      <t>GESTIÓN DE LA INNOVACIÓN</t>
    </r>
  </si>
  <si>
    <t>Apoyo a la innovación empresarial y social (n.° interno de proyecto 5134)</t>
  </si>
  <si>
    <t>Incrementar el aprovechamiento de los activos intangibles de la universidad.
Apoyar la presentación de propuestas de investigación a fondos nacionales o internacionales en cooperación con actores sociales o del estado en modalidad de investigación abierta o colaborativa, como canal de transferencia importante de conocimiento entre la academia y la industria, el gobierno y las empresas; (fondo CTEI,  SGR similar) que fomenten que fomenten la vinculación universidad - empresa - estado - sociedad.</t>
  </si>
  <si>
    <t>Gestionar la valoración de tecnologías UIS</t>
  </si>
  <si>
    <t>Valoraciones de tecnologías o procesos de acompañamiento para la creación o reconocimiento de Spin-Off</t>
  </si>
  <si>
    <t>Apoyo a la formulación de propuestas de investigación, desarrollo tecnológico o extensión en los aspectos de propiedad intelectual</t>
  </si>
  <si>
    <t>Gestionar la presentación de propuestas de investigación a fondos nacionales o internacionales</t>
  </si>
  <si>
    <t xml:space="preserve">Evento o sesiones de capacitación en innovación </t>
  </si>
  <si>
    <t>Realizar capacitaciones en proceso de innovación para el licenciamiento de tecnologías o generación de empresas</t>
  </si>
  <si>
    <t>Propuesta de procedimientos, reglamento o programa para el apoyo a las empresas usuarias del PTG</t>
  </si>
  <si>
    <t>* Proyecto soportado en recursos de estampilla pro-UIS $150.000 (miles de pesos).</t>
  </si>
  <si>
    <t>La comunidad universitaria adquiere sentido real y simbólico en la medida en que cada uno de sus miembros se apropia de los fines explicitados en la misión institucional, los realiza de manera efectiva en las acciones cotidianas y construye un discurso y una acción política que le permite cuidar de sí mismo y transformar con responsabilidad el propio entorno social.
La construcción comunitaria y la cohesión social transforman el bienestar universitario en un elemento transversal a los distintos ejes misionales de la institución, de modo que se favorece la calidad de vida de los miembros de la comunidad. Este importante ámbito de la vida de la UIS es reconocido en el entorno sociocultural porque contribuye a la construcción de relaciones interpersonales con justicia de género, el autocuidado, la autorregulación y la protección de la naturaleza, y porque mejora las relaciones interpersonales y la cultura.
Las acciones orientadas al bienestar de los miembros de la comunidad se basan en un comportamiento respetuoso y solidario con lo público, en el cual prevalece el interés general por encima del particular que se cultiva inspirando cada persona a aportar al buen vivir.</t>
  </si>
  <si>
    <r>
      <t>PROGRAMA 3.1:</t>
    </r>
    <r>
      <rPr>
        <sz val="11"/>
        <color rgb="FF000000"/>
        <rFont val="Humanst521 BT"/>
        <family val="2"/>
      </rPr>
      <t> CULTURAS UIS</t>
    </r>
  </si>
  <si>
    <r>
      <rPr>
        <b/>
        <sz val="11"/>
        <rFont val="Humanst521 BT"/>
        <family val="2"/>
      </rPr>
      <t>SUBPROGRAMA 3.1.1:</t>
    </r>
    <r>
      <rPr>
        <sz val="11"/>
        <rFont val="Humanst521 BT"/>
        <family val="2"/>
      </rPr>
      <t> PATRIMONIO Y CULTURAS</t>
    </r>
  </si>
  <si>
    <t xml:space="preserve">Implementación de la politica de culturas de la Universidad Industrial de Santander (n.° interno de proyecto 5288) </t>
  </si>
  <si>
    <t>Implementar la política cultural UIS con el fin de estimular el desarrollo de actividades procesos y acciones dirigidas a preservar las diferentes culturas de los miembros de la comunidad universitaria, mediante la creación e impulso de un banco de proyectos que permitan generar sinergias al interior de nuestra comunidad que promuevan
El reconocimiento, la apropiación, la preservación y la difusión de todo su potencial, recursos, procesos y espacios culturales.</t>
  </si>
  <si>
    <t xml:space="preserve">Dirección Cultural </t>
  </si>
  <si>
    <t>Diseño y creación del banco de proyectos 2022</t>
  </si>
  <si>
    <t>Número de proyectos apoyados en la convocatoria</t>
  </si>
  <si>
    <t>Apertura de convocatorias</t>
  </si>
  <si>
    <t>Cierre de la convocatoria</t>
  </si>
  <si>
    <t>Evaluación de cumplimiento de requisitos</t>
  </si>
  <si>
    <t>Informe de proyectos inscritos (habilitados y no habilitados)</t>
  </si>
  <si>
    <t>Publicación de proyectos seleccionados vigencia 2022</t>
  </si>
  <si>
    <t>Ejecución de los proyectos</t>
  </si>
  <si>
    <r>
      <rPr>
        <b/>
        <sz val="11"/>
        <rFont val="Humanst521 BT"/>
        <family val="2"/>
      </rPr>
      <t>SUBPROGRAMA 3.1.2:</t>
    </r>
    <r>
      <rPr>
        <sz val="11"/>
        <rFont val="Humanst521 BT"/>
        <family val="2"/>
      </rPr>
      <t> EXPRESIONES ARTÍSTICAS</t>
    </r>
  </si>
  <si>
    <t>Agéndate programacion y desarrollo de la parrilla artistica (2022)  (n.° interno de proyecto 5291)</t>
  </si>
  <si>
    <t>Aportar al desarrollo integral de la comunidad universitaria, desde la programación de una agenda (artística y académica) variada y de calidad, que impacte positivamente en la calidad de vida y el desarrollo de competencias transculturales.</t>
  </si>
  <si>
    <t>Fondo Común 2170</t>
  </si>
  <si>
    <t xml:space="preserve">Diseño de la parrilla general cronogramas de programación de todos los contenidos para la vigencia 2022  </t>
  </si>
  <si>
    <t>Número de programas realizados</t>
  </si>
  <si>
    <t>Convocatoria general de artistas locales, nacionales e internacionales, participantes invitados a los diferentes programas</t>
  </si>
  <si>
    <t xml:space="preserve">Solicitud de reserva y fijación de escenarios para la ejecución de los diferentes proyectos   </t>
  </si>
  <si>
    <t>Número total de asistentes</t>
  </si>
  <si>
    <t xml:space="preserve">20000(unidad) </t>
  </si>
  <si>
    <t>20000(unidad)</t>
  </si>
  <si>
    <t>Diseño y gestión general de los planes de coordinación y mercadeo del proyecto</t>
  </si>
  <si>
    <t>Fondos Ajenos 8319</t>
  </si>
  <si>
    <t>Diseño e implementación del plan de medios y estrategia de divulgación del proyecto</t>
  </si>
  <si>
    <t>Índice de satisfacción de los beneficiarios</t>
  </si>
  <si>
    <t>4(porcentaje)</t>
  </si>
  <si>
    <t>Diseño del plan logístico general del proyecto.( servicios logísticos y técnicos, personal de apoyo y demás actividades pertinentes</t>
  </si>
  <si>
    <t>Fondo Especial 7027</t>
  </si>
  <si>
    <t>Realización de cada programa</t>
  </si>
  <si>
    <t>Índice de recompra</t>
  </si>
  <si>
    <t>98(porcentaje)</t>
  </si>
  <si>
    <t>Evaluación por programa e informe final</t>
  </si>
  <si>
    <t>Índice de recomendación</t>
  </si>
  <si>
    <t>Programa de apoyo al talento artístico y cultural UIS "TALENTO UIS ON STAGE" (n.° interno de proyecto 5293)</t>
  </si>
  <si>
    <t>Promover la participación, el reconocimiento y la formación de públicos para la construcción de un lenguaje común desde la diversidad</t>
  </si>
  <si>
    <t>Diseño y promoción de la convocatoria</t>
  </si>
  <si>
    <t>Número de emprendimientos de producto inscritos</t>
  </si>
  <si>
    <t>7unidad)</t>
  </si>
  <si>
    <t>Conformación del comité evaluador</t>
  </si>
  <si>
    <t>Deliberación comité evaluador</t>
  </si>
  <si>
    <t>Número de emprendimientos seleccionados</t>
  </si>
  <si>
    <t>Realización de los eventos</t>
  </si>
  <si>
    <t>Índice de satisfacción participantes</t>
  </si>
  <si>
    <t>0(porcentaje)</t>
  </si>
  <si>
    <t>Evaluación de resultados e informe</t>
  </si>
  <si>
    <t>Concursos de literatura UIS y relata (n.° interno de proyecto 5294)</t>
  </si>
  <si>
    <t>Organizar y desarrollar los concursos nacionales de creación literaria UIS en las modalidades de libro de cuento, libro de poesía y libro de ensayo, para fomentar la creación literaria entre los miembros de la ciudadanía en general</t>
  </si>
  <si>
    <t>Diseño de la convocatoria</t>
  </si>
  <si>
    <t>Número de propuestas participantes recibidas</t>
  </si>
  <si>
    <t>Divulgación de la convocatoria</t>
  </si>
  <si>
    <t>Recepción de libros de cuento, poesía y ensayo</t>
  </si>
  <si>
    <t>Selección y contratación de los jurados</t>
  </si>
  <si>
    <t>Cierre del concurso nacional de cuento, poesía y ensayo, y envío de escritos a los jurados</t>
  </si>
  <si>
    <t>Numero de propuestas con el 100% de los requisitos</t>
  </si>
  <si>
    <t>Evaluación e informe final</t>
  </si>
  <si>
    <t>Premiación (2022)</t>
  </si>
  <si>
    <t>Programa de Representación Institucional - circulación grupos artísticos (nacional, internacional) (n.° interno de proyecto 5295)</t>
  </si>
  <si>
    <t>Promover el reconocimiento de las diferentes agrupaciones que participan, la creación artística y el intercambio cultural.</t>
  </si>
  <si>
    <t>Realizar convocatoria de propuestas de las agrupaciones artísticas uis</t>
  </si>
  <si>
    <t>Número de grupos artísticos apoyados, participación nacional</t>
  </si>
  <si>
    <t>Recepción de propuestas de cada grupo artístico</t>
  </si>
  <si>
    <t>Revisión y aprobación de las propuestas recibidas</t>
  </si>
  <si>
    <t>Número de beneficiarios artistas comunidad UIS (estudiantes, egresados, profesores, administrativos), participación nacional</t>
  </si>
  <si>
    <t>Realización de los festivales universitarios (n.° interno de proyecto 5296)</t>
  </si>
  <si>
    <t>Generar espacios para desarrollar competencias de administración y gestión cultural en los integrantes de las agrupaciones artísticas, mientras se beneficia a la comunidad universitaria con su programación</t>
  </si>
  <si>
    <t>Diseño de proyecto investigación, creación, recuperación o divulgación</t>
  </si>
  <si>
    <t>Número de festivales universitarios realizados</t>
  </si>
  <si>
    <t>Aprobación de proyecto</t>
  </si>
  <si>
    <t>5400(unidad)</t>
  </si>
  <si>
    <t>Gestión de aportes externos</t>
  </si>
  <si>
    <t>Etapa de creación y producción de la propuesta</t>
  </si>
  <si>
    <t xml:space="preserve">Índice de Satisfacción de los beneficiarios </t>
  </si>
  <si>
    <t>92(porcentaje)</t>
  </si>
  <si>
    <t>Puesta en escena/ lanzamiento</t>
  </si>
  <si>
    <t>Índice de Recompra</t>
  </si>
  <si>
    <t>97(porcentaje)</t>
  </si>
  <si>
    <t>Fondo Especial 7231</t>
  </si>
  <si>
    <t>Evaluación</t>
  </si>
  <si>
    <t>Índice de Recomendación</t>
  </si>
  <si>
    <t>Índice de ocupación del auditorio Luis A. Calvo</t>
  </si>
  <si>
    <t>50(porcentaje)</t>
  </si>
  <si>
    <t>Apoyo a la creación en artes escénicas UIS (n.° interno de proyecto 5297)</t>
  </si>
  <si>
    <t>Promover la creación artística al interior de la UIS, impactando la misión institucional: la conservación y reinterpretación de la cultura y la participación activa liderando procesos de cambio por el progreso y mejor calidad de vida de la comunidad.</t>
  </si>
  <si>
    <t xml:space="preserve"> Número de producciones realizadas</t>
  </si>
  <si>
    <t xml:space="preserve">2(unidad) </t>
  </si>
  <si>
    <r>
      <t>PROGRAMA 3.2:</t>
    </r>
    <r>
      <rPr>
        <sz val="11"/>
        <color rgb="FF000000"/>
        <rFont val="Humanst521 BT"/>
        <family val="2"/>
      </rPr>
      <t xml:space="preserve"> BIENESTAR DE LA COMUNIDAD </t>
    </r>
  </si>
  <si>
    <r>
      <rPr>
        <b/>
        <sz val="11"/>
        <rFont val="Humanst521 BT"/>
        <family val="2"/>
      </rPr>
      <t>SUBPROGRAMA 3.2.1:</t>
    </r>
    <r>
      <rPr>
        <sz val="11"/>
        <rFont val="Humanst521 BT"/>
        <family val="2"/>
      </rPr>
      <t> BIENESTAR DE LA COMUNIDAD UIS</t>
    </r>
  </si>
  <si>
    <t>Fortalecimiento del Sistema de Gestión de Seguridad y Salud en el Trabajo (n.° interno de proyecto 5160)</t>
  </si>
  <si>
    <t>Posicionar el Sistema de Gestión en Seguridad y Salud en el Trabajo en los diferentes niveles de la institución, enfatizando al talento humano como principal promotor de la seguridad y salud, y generador de entornos seguros y prácticas de trabajo saludable, cumpliendo con los requisitos legales vigentes y aplicables, para controlar los índices de enfermedad laboral y de accidentes de trabajo.</t>
  </si>
  <si>
    <t xml:space="preserve">División de Gestión del Talento Humano </t>
  </si>
  <si>
    <t>Realizar seguimiento a las actividades desarrolladas para mantenimiento de los programas del sistema de gestión en seguridad y salud en el trabajo</t>
  </si>
  <si>
    <t>Porcentaje de cumplimiento en la evaluación de los estándares mínimos en seguridad y salud en el trabajo</t>
  </si>
  <si>
    <t>95(porcentaje)</t>
  </si>
  <si>
    <t>Implementar estrategias para la reducción de accidentes de trabajo en unidades con mayor índice de accidentalidad</t>
  </si>
  <si>
    <t>Implementación del programa de prevención, preparación y atención de emergencias de la uis desde el fortalecimiento de las actividades contenidas en el plan de emergencias en las sedes de la universidad</t>
  </si>
  <si>
    <t>Nivel de cumplimiento del plan de trabajo anual en seguridad y salud en el trabajo
= (total de actividades ejecutadas / total de actividades programadas) * 100</t>
  </si>
  <si>
    <t>Realizar capacitaciones en los diferentes programas y procedimientos del sistema de gestión en seguridad y salud en el trabajo, para promover y generar entornos de trabajo seguros en la universidad</t>
  </si>
  <si>
    <t>Implementar la herramienta para la inducción de contratistas de la UIS al SGSST, incluye a contratistas de obras civiles, servicios generales, vigilancia, OPS u otros</t>
  </si>
  <si>
    <t>Ejecución de acciones preventivas y correctivas producto de investigaciones de accidentes de trabajo y enfermedad laboral
= (número de acciones ejecutadas en el periodo / número total de acciones establecidas en el periodo) *100</t>
  </si>
  <si>
    <t xml:space="preserve">80(porcentaje) </t>
  </si>
  <si>
    <t>Implementar estrategia con enfoque en seguridad de procesos desde SST dirigido a jefes de unidades y supervisores, con el fin de asegurar los procesos en las áreas prioritarias</t>
  </si>
  <si>
    <t>Nivel de cobertura de capacitaciones según grupos priorizados = (número de personas capacitadas en grupos priorizados / número de personas proyectadas a capacitar en grupos priorizados) * 100</t>
  </si>
  <si>
    <t xml:space="preserve">70(porcentaje) </t>
  </si>
  <si>
    <t>70(porcentaje)</t>
  </si>
  <si>
    <t>Gestión para la construcción de una cultura de bienestar para los servidores de la UIS (n.° interno de proyecto 5161)</t>
  </si>
  <si>
    <t>Desarrollar un programa integral de bienestar y felicidad, basado en la colaboración y empoderamiento de la comunidad universitaria, a través de estrategias comunicativas y de participación</t>
  </si>
  <si>
    <t>Formulación, ejecución y seguimiento de actividades de mejoramiento de clima organizacional y mitigación del riesgo psicosocial para las unidades de la universidad al semestre</t>
  </si>
  <si>
    <t>Cumplimiento de actividades = (número de actividades ejecutadas al semestre / número de actividades programadas al semestre) * 100%</t>
  </si>
  <si>
    <t>Diseñar y ejecutar actividades enfocadas al bienestar integral (deportivas, recreativas, culturales y de integración) para funcionarios y su familia</t>
  </si>
  <si>
    <t>Satisfacción de los beneficiarios = promedio de las calificaciones de las encuestas de satisfacción aplicadas al finalizar las actividades programadas al semestre.</t>
  </si>
  <si>
    <t>Desarrollar una estrategia para el desarrollo y preparación de los funcionarios en las etapas de ingreso y retiro institucional</t>
  </si>
  <si>
    <t>Cobertura de funcionarios que participan en los programas de bienestar
= promedio ((número de participantes por actividad / número total de población objeto) * 100%)</t>
  </si>
  <si>
    <t>Implementar una estrategia que permita mitigar los efectos adversos del estrés en los funcionarios de la universidad</t>
  </si>
  <si>
    <t>Cumplimento de actividades de la estrategia de mitigación del estrés= (número de actividades realizadas/número de actividades planeadas * 100)</t>
  </si>
  <si>
    <t xml:space="preserve">Formulación de la política de bienestar de la Universidad Industrial de Santander (n.° interno de proyecto 5299) </t>
  </si>
  <si>
    <t>Definir la política de bienestar universitario para que sirva de base a las estrategias, proyectos y programas que promuevan la formación integral de los estudiantes y la adecuación del medio o entornos universitarios de tal manera que favorezca el desarrollo de las actividades misionales, la construcción de comunidad y el mejoramiento de la calidad de vida de todos.</t>
  </si>
  <si>
    <t>Bienestar Estudiantil</t>
  </si>
  <si>
    <t>Conformar el equipo de trabajo que desarrollará el proyecto</t>
  </si>
  <si>
    <t xml:space="preserve">Diagnóstico inicial </t>
  </si>
  <si>
    <t>Elaborar un diagnóstico inicial del bienestar universitario en la UIS</t>
  </si>
  <si>
    <t>Coordinación de servicios integrales de salud y desarrollo psicosocial</t>
  </si>
  <si>
    <t>Elaborar la caracterización de los beneficiarios objeto de esta política: estudiantes, profesores y funcionarios de la universidad</t>
  </si>
  <si>
    <t>Coordinación de servicios de alimentación</t>
  </si>
  <si>
    <t>Realizar revisión documental de políticas de bienestar universitario en otras IES a nivel nacional e internacional</t>
  </si>
  <si>
    <t>Propuesta de política de Bienestar Estudialtil</t>
  </si>
  <si>
    <t>División de Gestión de Talento Humano</t>
  </si>
  <si>
    <t xml:space="preserve">Formular una propuesta de política de bienestar universitario para la UIS  </t>
  </si>
  <si>
    <r>
      <rPr>
        <b/>
        <sz val="11"/>
        <rFont val="Humanst521 BT"/>
        <family val="2"/>
      </rPr>
      <t>SUBPROGRAMA 3.2.2:</t>
    </r>
    <r>
      <rPr>
        <sz val="11"/>
        <rFont val="Humanst521 BT"/>
        <family val="2"/>
      </rPr>
      <t xml:space="preserve"> CONSTRUCCIÓN DE COMUNIDAD </t>
    </r>
  </si>
  <si>
    <t xml:space="preserve">Implementación de buenas prácticas socio-ambientales en la Sede UIS Málaga: cultura ECO-UIS (n.° interno de proyecto 5184) </t>
  </si>
  <si>
    <t>Establecer buenas prácticas socio-ambientales encaminadas a la conservación de la naturaleza, la mitigación del cambio climático, y el empoderamiento de una cultura ambiental desde las prácticas cotidianas de la comunidad UIS</t>
  </si>
  <si>
    <t>Establecer días sin carro en la sede con el fin de disminuir la emisión de co2 que emiten los vehículos. En estos días se realizará la toma de muestra con el fin de verificar la disminución</t>
  </si>
  <si>
    <t>Porcentaje de CO2 que se dejan de emitir en la sede</t>
  </si>
  <si>
    <t>10(porcentaje)</t>
  </si>
  <si>
    <t>Crear campañas para que la comunidad universitaria haga buen uso del agua, a través el uso adecuado del orinal y los inodoros, y cerrando bien las llaves. Adicionalmente, establecer mecanismos que ayuden a reciclar el agua para el uso de equipos del laboratorio de reconversión ganadera y agroforestal</t>
  </si>
  <si>
    <t>Realizar campañas dirigidas a las docentes, estudiantes y administrativos para disponer de su pocillo para bebidas calientes y de un thermo para el agua, con el fin de evitar comprar botellas o vasos plásticos</t>
  </si>
  <si>
    <t>Número de campañas para el uso adecuado del agua</t>
  </si>
  <si>
    <t>Seleccionar el árbol emblemático del campus de la UIS, el cuál será distinguido y cuidado por la comunidad</t>
  </si>
  <si>
    <t>Celebración de días ambientales mediante la siembra de árboles con la participación de la comunidad UIS</t>
  </si>
  <si>
    <t>Número de campañas para disminuir el uso del plástico</t>
  </si>
  <si>
    <t>Realizar campañas sobre la disposición de residuos en la sede.  Clasificación en los lugares designados</t>
  </si>
  <si>
    <t>Número de árboles sembrados</t>
  </si>
  <si>
    <t xml:space="preserve">Desarrollo del programa Vecinos y Amigos UIS (n.° interno de proyecto 5292) </t>
  </si>
  <si>
    <t>Ofrecer diferentes contenidos virtuales inéditos y actividades los domingos, en el campus UIS, a la comunidad aledaña para que disfruten del tiempo libre</t>
  </si>
  <si>
    <t>Diseño de la programación para cada domingo.</t>
  </si>
  <si>
    <t>Número de actividades promedio realizadas cada domingo</t>
  </si>
  <si>
    <t>Diseño y ejecución de la campaña de divulgación, promoción y publicidad.</t>
  </si>
  <si>
    <t>Coordinación de la logística para cada domingo.</t>
  </si>
  <si>
    <t>Índice de satisfacción de los asistentes</t>
  </si>
  <si>
    <t xml:space="preserve">Fondo Especial 7027 </t>
  </si>
  <si>
    <t>Desarrollo de la programación cada domingo.</t>
  </si>
  <si>
    <t xml:space="preserve">Elaboración de informe cada domingo y análisis de datos trimestral.  </t>
  </si>
  <si>
    <t>Porcentaje de recomendación</t>
  </si>
  <si>
    <t xml:space="preserve">95(porcentaje) </t>
  </si>
  <si>
    <t xml:space="preserve">Conmemoraciones especiales
(140 años del natalicio del maestro Luis A. Calvo) (Bucaramanga 400 años de su fundación) (n.° interno de proyecto 5298)  </t>
  </si>
  <si>
    <t>Conmemorar los acontecimientos históricos y culturales de relevancia para nuestra región como lo son los 400 años de la fundación de Bucaramanga y los 140 años del natalicio del maestro Luis A. Calvo</t>
  </si>
  <si>
    <t xml:space="preserve">Natalicio Luis A. Calvo: diseño y lanzamiento programa Luis A. Calvo 140 años de su natalicio   </t>
  </si>
  <si>
    <t>Institucionalizar para la vigencia 2022  la imagen que acompañara todas las actividades programas y proyectos que desarrolle la dirección cultural en la vigencia 2022 vinculando toda la actividad a este acontecimiento</t>
  </si>
  <si>
    <t xml:space="preserve">Instalación plástica viva (pintando la música de Luis A. Calvo)      </t>
  </si>
  <si>
    <t>Homenaje al maestro Luis A. Calvo 140 músicos UIS (estudiantes, maestros, egresados y grupos artísticos) serenata y actividad performática</t>
  </si>
  <si>
    <t xml:space="preserve">Serie audiovisual Luis S. Calvo: vida y obra del compositor (10 video clips de 3 minutos de duración y un cortometraje)           </t>
  </si>
  <si>
    <t>Bucaramanga 400años: diseño y lanzamiento del programa UIS celebra</t>
  </si>
  <si>
    <t>Número de asistentes</t>
  </si>
  <si>
    <t>15000(unidad)</t>
  </si>
  <si>
    <t>Exposición fotográfica 400 años de desarrollo</t>
  </si>
  <si>
    <t>Concursos mirando mi ciudad filminutos 400 años</t>
  </si>
  <si>
    <t>Noche de ciudad concierto (big ban, la coral e invitado nacional)</t>
  </si>
  <si>
    <t>En coherencia con el carácter público y el cumplimiento de la misión, la Universidad Industrial de Santander promueve espacios de interacción para el reconocimiento, el análisis y la solución de retos nacionales y locales. Al servicio de esto, proyecta los valores, los principios y las capacidades institucionales, fomentando el trabajo multidisciplinar y cooperativo.
El diseño sostenible de hábitats, el manejo cuidadoso de los recursos disponibles, la seguridad alimentaria, el suministro de energía, el cambio climático, los problemas de salubridad, las tensiones entre la biotecnología y la ética, las migraciones humanas, los retos relacionados con el transporte de bienes y personas, la planificación urbana, la justicia en el marco de la multiculturalidad, el control político y económico del conocimiento, de los medios y de los datos están entre los desafíos globales de la sociedad actual. En este escenario complejo, donde el optimismo se encuentra con las incertidumbres, Colombia ha asumido el reto de construcción pacífica de sí misma en el sendero de una sociedad democrática, multiétnica y multicultural.
Ante esto, la Universidad Industrial de Santander participa en redes nacionales e internacionales que permiten, por una parte, el permanente aprendizaje para reconocer desafíos y oportunidades de formación, investigación, extensión e innovación y, por otra, el diseño y puesta en práctica de soluciones que beneficien a la sociedad. En este sentido, la institución, que fortalece la presencia internacional, se concibe como un eje flexible, complejo y cosmopolita que escucha, aprende, gestiona y crea capacidades y respuestas ante los problemas que asume como propios.</t>
  </si>
  <si>
    <r>
      <rPr>
        <b/>
        <sz val="11"/>
        <color rgb="FF000000"/>
        <rFont val="Humanst521 BT"/>
        <family val="2"/>
      </rPr>
      <t>PROGRAMA 4.1:</t>
    </r>
    <r>
      <rPr>
        <sz val="11"/>
        <color rgb="FF000000"/>
        <rFont val="Humanst521 BT"/>
        <family val="2"/>
      </rPr>
      <t> INTERACCIÓN CON EL ENTORNO ACADÉMICO INTERNACIONAL</t>
    </r>
  </si>
  <si>
    <r>
      <t xml:space="preserve">SUBPROGRAMA 4.1.1: </t>
    </r>
    <r>
      <rPr>
        <sz val="11"/>
        <color rgb="FF000000"/>
        <rFont val="Humanst521 BT"/>
        <family val="2"/>
      </rPr>
      <t>BILINGÜISMO / MULTILINGÜISMO</t>
    </r>
  </si>
  <si>
    <t>Prespuesto ejecutado</t>
  </si>
  <si>
    <t>Fortalecimiento del idioma inglés en los docentes y en los estudiantes de pregrado y/o posgrado de la Facultad de Ingenierías Fisicomecánicas (n.° interno de proyecto 5262)</t>
  </si>
  <si>
    <t>Fortalecer las competencias lingüísticas y retóricas del idioma inglés relacionadas con un trabajo académico de tipo escrito para los docentes y los estudiantes de pregrado y/o posgrado de la Facultad de Ingenierías Fisicomecánicas</t>
  </si>
  <si>
    <t xml:space="preserve">Decanato Facultad de Ingeneirías Físicomecánicas </t>
  </si>
  <si>
    <t>Fondo Especial 7093</t>
  </si>
  <si>
    <t>Lanzamiento de la convocatoria y selección del monitor quién se encargará de realizar las monitorias en inglés para el 2022-1</t>
  </si>
  <si>
    <t>Número de estudiantes de pregrado y/o posgrado beneficiados.</t>
  </si>
  <si>
    <t>Divulgación del servicio de monitorias en inglés para profesores y estudiantes de pregrado/posgrado por las redes sociales para el 2022-1</t>
  </si>
  <si>
    <t>Realizar el control de la asistencia de los beneficiarios a las monitorias en inglés  para el 2022-1</t>
  </si>
  <si>
    <t>Evaluar el impacto del programa de monitorias en inglés en el 2022-1</t>
  </si>
  <si>
    <t>Número de profesores beneficiados.</t>
  </si>
  <si>
    <t>Lanzamiento de la convocatoria y selección del monitor quién se encargará de realizar las monitorias en inglés para el 2022-2</t>
  </si>
  <si>
    <t>Divulgación del servicio de monitorias en inglés para profesores y estudiantes de pregrado/posgrado por las redes sociales para el 2022-2</t>
  </si>
  <si>
    <t>Realizar el control de la asistencia de los beneficiarios a las monitorias en inglés para el 2022-2</t>
  </si>
  <si>
    <t>Cantidad de documentos revisados (artículos, ponencias, hojas de vida, entre otros)</t>
  </si>
  <si>
    <t>Evaluar el impacto del programa de monitorias en inglés en el 2022-2</t>
  </si>
  <si>
    <r>
      <t xml:space="preserve">SUBPROGRAMA 4.1.4: </t>
    </r>
    <r>
      <rPr>
        <sz val="11"/>
        <color rgb="FF000000"/>
        <rFont val="Humanst521 BT"/>
        <family val="2"/>
      </rPr>
      <t>REDES ACADÉMICAS DE COLABORACIÓN</t>
    </r>
  </si>
  <si>
    <t>Gestión de la internacionalización 2022 (n.° interno de proyecto 5257)</t>
  </si>
  <si>
    <t>Fortalecer la internacionalización de la universidad mediante el mejoramiento de las capacidades transversales y la inserción en redes académicas internacionales, favoreciendo el plurilingüismo e interculturalidad, las relaciones y la cooperación para el mejoramiento de las actividades misionales</t>
  </si>
  <si>
    <t xml:space="preserve">Relaciones Exteriores </t>
  </si>
  <si>
    <t>Fondo Común 1140</t>
  </si>
  <si>
    <t>Monitorear las invitaciones a eventos de internacionalización que se allegan a través del correo electrónico</t>
  </si>
  <si>
    <t>Número de participaciones en eventos de internacionalización</t>
  </si>
  <si>
    <t>Seguimiento por correo a las convocatorias de asistentes que realiza el Icetex, Koica, Fulbright, entre otros</t>
  </si>
  <si>
    <t>Divulgar y acompañar las convocatorias de financiamiento externo para programas, proyectos y becas</t>
  </si>
  <si>
    <t>Número de asistentes de idiomas nativos en la UIS</t>
  </si>
  <si>
    <t>Reconocer y participar en las actividades de las redes de cooperación con afiliación paga</t>
  </si>
  <si>
    <t>Monitorear, divulgar y hacer acompañamiento en las convocatorias externas de movilidades e intercambios entrantes y salientes</t>
  </si>
  <si>
    <t>Número de actividades de acompañamiento a oportunidades de financiamiento internacional</t>
  </si>
  <si>
    <t>Gestión para el pago de los becarios pila, bracol y asistentes de idiomas</t>
  </si>
  <si>
    <t>Numero de participaciones activas en redes de cooperación internacional</t>
  </si>
  <si>
    <r>
      <t>PROGRAMA 4.3:</t>
    </r>
    <r>
      <rPr>
        <sz val="11"/>
        <rFont val="Humanst521 BT"/>
        <family val="2"/>
      </rPr>
      <t xml:space="preserve"> EGRESADOS </t>
    </r>
  </si>
  <si>
    <r>
      <t xml:space="preserve">SUBPROGRAMA 4.3.1: </t>
    </r>
    <r>
      <rPr>
        <sz val="11"/>
        <color rgb="FF000000"/>
        <rFont val="Humanst521 BT"/>
        <family val="2"/>
      </rPr>
      <t xml:space="preserve">SEGUIMIENTO A EGRESADOS </t>
    </r>
  </si>
  <si>
    <t>Plan de seguimiento a egresados del programa profesional en Turismo de la Sede Socorro (n.° interno de proyecto 5237)</t>
  </si>
  <si>
    <t>Plan de seguimiento a egresados del programa académico de Turismo de la Sede Socorro, que permita identificar el impacto del profesional en el campo laboral y su profesionalización en posgrado</t>
  </si>
  <si>
    <t>Sede Socorro</t>
  </si>
  <si>
    <t>Fondo Especial 7351</t>
  </si>
  <si>
    <t>Formular el plan de seguimiento y acompañamiento a los egresados del programa de turismo que permita evaluar el impacto del profesional en el medio laboral y su formación de posgrado</t>
  </si>
  <si>
    <t>Plan de seguimiento diseñado</t>
  </si>
  <si>
    <t>Socializar el plan con los egresados y promover su participación</t>
  </si>
  <si>
    <t>Ejecutar las actividades de seguimiento establecidas en el plan fomentando un acercamiento de los egresados con la institución, una evaluación de la oferta laboral en el área de desempeño y las necesidades de formación posgradual</t>
  </si>
  <si>
    <t>Egresados incluidos en el plan de seguimiento</t>
  </si>
  <si>
    <t>Analizar y presentar los resultados</t>
  </si>
  <si>
    <t>Informe del seguimiento a egresados</t>
  </si>
  <si>
    <t>Gestión de relaciones, seguimiento e impacto de egresados (n.° interno de proyecto 5261)</t>
  </si>
  <si>
    <t>Elaborar un plan estratégico para implementar la política de egresados, realizando un seguimiento permanente, con el propósito de lograr una mejor interacción y relacionamiento de la universidad con sus egresados</t>
  </si>
  <si>
    <t>Desarrollar una agenda de visitas e egresados al alma mater en el marco de la iniciativa #estiempodevolver</t>
  </si>
  <si>
    <t>Número de visitas de egresados al alma mater en el marco del programa #estiempodevolver</t>
  </si>
  <si>
    <t>Ejecutar al menos 6 visitas de egresados por facultades a las diferentes sedes de nuestra alma mater</t>
  </si>
  <si>
    <t>Desarrollar el documento marco de la oferta de actividades y servicios que en conjunto con la asociación de egresados ASEDUIS se van a desarrollar en el año 2022</t>
  </si>
  <si>
    <t>Documento de relacionamiento de egresados generado por la oficina de relaciones exteriores y la asociación de egresados ASEDUIS</t>
  </si>
  <si>
    <t>Desarrollar el plan padrino a través de mentores egresados de la universidad industrial de Santander</t>
  </si>
  <si>
    <t>Desarrollar la estrategia de relacionamiento de los egresados para con los egresados en países de mayor presencia de nuestra comunidad de graduados</t>
  </si>
  <si>
    <t>Número de egresados que contribuyen con su aporte al programa unidos por la UIS y/o como mentores del plan padrino en relación a la cantidad de graduados por año de análisis</t>
  </si>
  <si>
    <t>15(porcentaje)</t>
  </si>
  <si>
    <t>Desarrollar la semana de la inserción laboral que favorezcan la integración de los graduados en el mercado laboral</t>
  </si>
  <si>
    <t>Estrategia de relacionamiento con egresados en el exterior en el marco de la iniciativa #unidosporlauis, diseñada</t>
  </si>
  <si>
    <t>Diseñar un documento para el desarrollo de un estudio de seguimiento a la oferta de servicios para egresados y su impacto en los últimos 5 años</t>
  </si>
  <si>
    <t>Estudio de seguimiento a la oferta de servicios para egresados y su impacto en los últimos 5 años</t>
  </si>
  <si>
    <t>Para el mejoramiento de las condiciones de vida de la sociedad, la UIS tiene con la comunidad el compromiso de extender y maximizar el valor social y económico de la educación y la investigación a través de la transferencia de conocimiento, del talento y la tecnología a fin de elevar la calidad de la vida en el territorio. En este sentido, la UIS fomenta la construcción y consolidación de mecanismos que faciliten la democratización del conocimiento científico-tecnológico en el ámbito interno y en las relaciones con el mundo circundante.
El conocimiento no es solo producto de la academia, y su uso no es exclusivo de ella; pues, la gente, en la vida comunitaria, resuelve problemas cotidianos y emergentes desde diferentes lógicas, en las relaciones con el entorno, la memoria histórica y con los recursos tecnológicos disponibles. Esta especie de libertad para la apropiación del logro cultural y la puesta en marcha de una inteligencia compartida es parte de un patrimonio que arroja luces, por ejemplo, acerca de cómo convivir con las otras especies de la naturaleza y cómo aprovechar los recursos de forma sostenible. Estas formas de conocimiento, debidamente reconocidas y valoradas, ayudan a la UIS a promover la reconstrucción de tejido social y de formas de vida afectadas por diversas contingencias de la historia de Colombia y de la humanidad. Nutrirse de estas realidades y aportar a ellas desde el conocimiento institucional es parte del compromiso con la construcción de la paz.
Sin menoscabo de las visiones de mundo de las comunidades, de los equilibrios particulares que ellas tienen en las dinámicas vitales, la UIS establece un proceso de comunicación y diálogo con diversos sectores de la sociedad por medio de la proyección social y la prestación de servicios de extensión, sobre la base de un ejercicio de responsabilidad ética y social para la definición, determinación de prioridades y construcción de alternativas a los problemas del desarrollo local, regional y nacional. Este proceso se erige sobre un profundo respeto por la dignidad humana, como establece el mandato constitucional que reconoce la riqueza multiétnica y multicultural de Colombia.</t>
  </si>
  <si>
    <r>
      <rPr>
        <b/>
        <sz val="11"/>
        <color rgb="FF000000"/>
        <rFont val="Humanst521 BT"/>
        <family val="2"/>
      </rPr>
      <t>PROGRAMA 5.1:</t>
    </r>
    <r>
      <rPr>
        <sz val="11"/>
        <color rgb="FF000000"/>
        <rFont val="Humanst521 BT"/>
        <family val="2"/>
      </rPr>
      <t> EXTENSIÓN PARA LA VINCULACIÓN CON LA SOCIEDAD, EL ESTADO Y LAS EMPRESAS</t>
    </r>
  </si>
  <si>
    <r>
      <t>SUBPROGRAMA 5.1.1:</t>
    </r>
    <r>
      <rPr>
        <sz val="11"/>
        <color rgb="FF000000"/>
        <rFont val="Humanst521 BT"/>
        <family val="2"/>
      </rPr>
      <t> ARTICULACIÓN CON LA SOCIEDAD</t>
    </r>
  </si>
  <si>
    <t>Fomento de la articulación con la sociedad (n.° interno de proyecto 5135)</t>
  </si>
  <si>
    <t>Apoyar la prestación de servicios a la comunidad, entendidos como actividad solidaria en relación con otras entidades del estado y actores de la sociedad</t>
  </si>
  <si>
    <t>Realizar propuesta de servicios para articulación con empresas en el parque tecnológico de Guatiguará</t>
  </si>
  <si>
    <t>Eventos organizados de orden local, nacional o internacional, que fomenten la vinculación entre la universidad, el estado, la empresa o la sociedad.</t>
  </si>
  <si>
    <t>Realizar eventos que fomenten la vinculación entre la universidad, el estado, la empresa o la sociedad</t>
  </si>
  <si>
    <t xml:space="preserve">Actividades de extensión solidaria </t>
  </si>
  <si>
    <t>Promover actividades de extensión solidaria</t>
  </si>
  <si>
    <t>Participación en red de trabajo colaborativo en actividades de extensión</t>
  </si>
  <si>
    <t>* Proyecto soportado en recursos de estampilla pro-UIS $115.000 (miles de pesos).</t>
  </si>
  <si>
    <t>Fomento de las capacidades de extensión (n.° interno de proyecto 5136)</t>
  </si>
  <si>
    <t>Asesorar la formulación propuestas de extensión mediante capacitación en el proceso de registro y formalización de actividades de extensión
Apoyar actividades de extensión solidarias
Fortalecer la visibilidad de las actividades de extensión de la universidad a nivel local, regional y nacional
Fortalecer la capacidad de la extensión universitaria, especialmente la modalidad de prestación de servicios tecnológicos</t>
  </si>
  <si>
    <t>0**</t>
  </si>
  <si>
    <t>Realizar actividades de socialización sobre los procesos asociados a la función de extensión</t>
  </si>
  <si>
    <t>Propuestas de extensión asesoradas por la VIE</t>
  </si>
  <si>
    <t>Asesorar propuestas de extensión</t>
  </si>
  <si>
    <t>Participación en comités interinstitucionales, mesas,  exhibiciones o eventos similares, que ofrezcan visibilidad a las actividades de extensión de la Universidad</t>
  </si>
  <si>
    <t>Participación en ferias, exhibiciones o eventos para visibilidad de actividades de extensión</t>
  </si>
  <si>
    <t>Participaciones de integrantes de la comunidad universitaria en actividades de socialización del proceso de extensión</t>
  </si>
  <si>
    <t xml:space="preserve">30(unidad) </t>
  </si>
  <si>
    <t>** Proyecto soportado en recursos de estampilla pro-UIS $315.000 (miles de pesos).</t>
  </si>
  <si>
    <t>Acreditación de pruebas de laboratorio (n.° interno de proyecto 5137)</t>
  </si>
  <si>
    <t>Mantener y extender el alcance de la acreditación de ensayos realizados por los laboratorios de la Universidad Industrial de Santander.</t>
  </si>
  <si>
    <t>Seguimiento a fases en las que se adelanta la acreditación de cada laboratorio según implementación del sistema de gestión de calidad con la norma ISO 17025:2005</t>
  </si>
  <si>
    <t>Pruebas de laboratorio que mantienen u obtienen la acreditación durante el año</t>
  </si>
  <si>
    <t xml:space="preserve">118(unidad) </t>
  </si>
  <si>
    <t>Auditorías internas realizadas por la empresa contratista de la VIE</t>
  </si>
  <si>
    <t>Auditorías externas realizadas por la empresa contratista de la VIE</t>
  </si>
  <si>
    <t>* Proyecto soportado en recursos de estampilla pro-UIS $180.000 (miles de pesos).</t>
  </si>
  <si>
    <t>Desarrollo del evento "Las Ciencias Básicas Camino al Desarrollo Sostenible" (n.° interno de proyecto 5309)</t>
  </si>
  <si>
    <t>Realizar actividades encaminadas a la divulgación del papel de las ciencias básicas en el cumplimiento de los objetivos de desarrollo sostenible entre las cuatro escuelas de la Facultad de Ciencias.</t>
  </si>
  <si>
    <t>Elaboración de la propuesta de las actividades a desarrollar durante el año</t>
  </si>
  <si>
    <t xml:space="preserve">2(número) </t>
  </si>
  <si>
    <t>Preparación del evento: reservar salones y/o auditorios, gestionar invitaciones, servicios de logística, preparar actividades culturales, etc.</t>
  </si>
  <si>
    <t>80(número)</t>
  </si>
  <si>
    <t>Difusión de las actividades</t>
  </si>
  <si>
    <t>Desarrollo de las actividades: las instalaciones y requerimientos tecnológicos, coordinar el personal de apoyo, coordinar y supervisar el desarrollo de las actividades</t>
  </si>
  <si>
    <t>Informe de evaluación del evento elaborado</t>
  </si>
  <si>
    <t>Informe de las actividades desarrolladas</t>
  </si>
  <si>
    <r>
      <t>SUBPROGRAMA 5.1.2:</t>
    </r>
    <r>
      <rPr>
        <sz val="11"/>
        <color rgb="FF000000"/>
        <rFont val="Humanst521 BT"/>
        <family val="2"/>
      </rPr>
      <t> ARTICULACIÓN CON EL ESTADO</t>
    </r>
  </si>
  <si>
    <t>Actualización estadística del panorama agropecuario en Santander (n.° interno de proyecto 5124)</t>
  </si>
  <si>
    <t>Actualizar la información estadística y cartográfica del panorama agropecuario en Santander a partir de fuentes secundarias oficiales.</t>
  </si>
  <si>
    <t xml:space="preserve">Instituto de Estudios Interdisciplinarios y acción estratégica para el desarrollo IdEAD </t>
  </si>
  <si>
    <t>Fondo Especial 9329</t>
  </si>
  <si>
    <t>Identificación de fuentes de información y estudios anteriores.</t>
  </si>
  <si>
    <t>Documento con la actualización estadística del panorama agropecuario en Santander.</t>
  </si>
  <si>
    <t>Revisión bibliográfica y definición metodológica.</t>
  </si>
  <si>
    <t>Consolidación y procesamiento de bases de datos estadísticas.</t>
  </si>
  <si>
    <t>Estructuración de bases cartográficas y elaboración de salidas gráficas de apoyo.</t>
  </si>
  <si>
    <t>Compilación de resultados y redacción del documento de diagnóstico del sector agropecuario en Santander.</t>
  </si>
  <si>
    <t>Identificación de actores relacionados con el sector</t>
  </si>
  <si>
    <t>Identificación de propuestas articuladoras entre los actores del territorio del área de influencia de la UIS, en temas relacionados con gobernanza, adaptación y mitigación del cambio climático, a través de la Mesa de Bosques de Santander Fase 2 pos pandemia (n.° interno de proyecto 5180)</t>
  </si>
  <si>
    <t>Identificar acciones proyectos y/o propuestas articuladoras entre los actores del territorio del área de influencia de las sedes y los grupos de investigación y extensión de la UIS en temas relacionados con gobernanza, adaptación y mitigación del cambio climático a través de la mesa de bosques de Santander, para orientar la respuesta de la UIS a la solución de la problemática ambiental del departamento</t>
  </si>
  <si>
    <t>Fondo Especial 7046</t>
  </si>
  <si>
    <t>Promover, apoyar la reactivación y definición de agendas de trabajo de los mecanismos gobernanza como CIDEAS, consejos de desarrollo rural CONSEA municipales y otros,  haciendo énfasis en gestión territorial de los bosques y ecosistemas estratégicos locales y regionales.</t>
  </si>
  <si>
    <t>Número de grupos con líneas de gestión ambiental y/o agropecuaria con enfoque diferencial, trabajando mancomunadamente con las instancias de participación de las sedes de la UIS en temáticas de gestión sostenible de bosques.</t>
  </si>
  <si>
    <t xml:space="preserve">5(número) </t>
  </si>
  <si>
    <t>5(número)</t>
  </si>
  <si>
    <t>Número de agendas de educación ambiental que incorporen cambio climático y lucha contra la deforestación, implementadas bajo el liderazgo de los comités técnicos interinstitucionales de educación ambiental (CIDEA) en los municipios de influencia de las sedes de la UIS en Santander.</t>
  </si>
  <si>
    <t>Identificar, proponer y acordar espacios de gobernanza para la recopilación de saberes de comunidades como punto de partida para la formulación de agendas ambientales y políticas regionales para la gestión de los bosques</t>
  </si>
  <si>
    <t>Número de los proyecto ambiental escolar PRAE y proyecto en colegios y municipios que se diseñados e implementados bajo el marco de los lineamientos de los programas y/o acciones relacionadas con plan de gestión integral del nodo Norandino de cambio climático.</t>
  </si>
  <si>
    <t>Colaborar a la formulación, gestión, fortalecimiento evaluación y ejecución de PRAES y semilleros de investigación en los municipios de influencia de las sedes de la UIS</t>
  </si>
  <si>
    <t>Número de procesos de formación en educación ambiental enfocada al cambio climático y gestión de bosques incidiendo en la disminución de la deforestación en los municipios del área de influencia de las sedes de la UIS</t>
  </si>
  <si>
    <t xml:space="preserve">7(número) </t>
  </si>
  <si>
    <t>Gestionar alianzas entre entidades del territorio y la UIS  para la participación en proyectos y capacitación en gestión ambiental los lideres, que redunden en la construcción de recurso humano para la gestión de los bosques y el cumplimiento de los ODS</t>
  </si>
  <si>
    <t>Número de instituciones públicas (autoridades ambientales y gobiernos municipales) con líneas de base elaboradas como herramienta de datos ofimáticos para la gestión de bosques incidiendo en la toma de decisiones, participes del plan de gestión integral del nodo Norandino de cambio climático en el territorio</t>
  </si>
  <si>
    <r>
      <t>PROGRAMA 5.2:</t>
    </r>
    <r>
      <rPr>
        <sz val="11"/>
        <color rgb="FF000000"/>
        <rFont val="Humanst521 BT"/>
        <family val="2"/>
      </rPr>
      <t xml:space="preserve"> EMPRENDIMIENTO </t>
    </r>
  </si>
  <si>
    <r>
      <t>SUBPROGRAMA 5.2.1:</t>
    </r>
    <r>
      <rPr>
        <sz val="11"/>
        <color rgb="FF000000"/>
        <rFont val="Humanst521 BT"/>
        <family val="2"/>
      </rPr>
      <t xml:space="preserve"> EMPRENDIMIENTO </t>
    </r>
  </si>
  <si>
    <t>Fomento al emprendimiento y relación con el sector productivo (n.° interno de proyecto 5138)</t>
  </si>
  <si>
    <t>Asesorar con el apoyo para la formulación, búsqueda financiera y puesta en marcha de las ideas de negocio a estudiantes de programas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t>
  </si>
  <si>
    <t>Revisión y publicación de términos de referencia de programa de emprendimiento</t>
  </si>
  <si>
    <t>Iniciativas de emprendimiento apoyadas en su formulación, fortalecimiento o aplicación a fondos de financiación externa</t>
  </si>
  <si>
    <t>Definición y ejecución del programa de conferencias dirigidos a la comunidad universitaria</t>
  </si>
  <si>
    <t>Conferencias a la comunidad universitaria de capacitación de emprendimiento, innovación, mentalidad y cultura</t>
  </si>
  <si>
    <t>Acompañamiento en formulación de planes de negocio a emprendedores</t>
  </si>
  <si>
    <t>Eventos de orden local, nacional o internacional en innovación y emprendimiento en los que beneficiarios o representantes del programa asisten</t>
  </si>
  <si>
    <t>Postulación de emprendedores a las convocatorias externas</t>
  </si>
  <si>
    <t>Participación en organización de eventos locales, regionales o nacionales en emprendimiento, innovación, mentalidad y cultura</t>
  </si>
  <si>
    <t>Seguimiento a las iniciativas emprendedoras</t>
  </si>
  <si>
    <t>Curso o taller de formación en emprendimiento</t>
  </si>
  <si>
    <t>* Proyecto soportado en recursos de estampilla pro-UIS $300.000 (miles de pesos).</t>
  </si>
  <si>
    <t>La comunidad universitaria compromete todos los procesos con la búsqueda responsable de la excelencia. Para esto, realiza permanentes autoevaluaciones académicas y administrativas con miras al mejoramiento continuo de los ámbitos de acción que constituyen la vida institucional.
Este quehacer de la evaluación es proporcionado frente a las prioridades institucionales, rigurosamente planificado y desarrollado. Con él se busca equilibrar los procesos de evaluación, como la del docente, para evitar los sesgos derivados de lecturas unidireccionales y valorar apropiadamente los reales campos de acción y potencialidades de los miembros de la comunidad universitaria. De igual forma, la UIS planifica la gestión de modo participativo y proactivo. De estas prácticas de evaluación y gestión resulta una mejor definición de los deseos y las necesidades de formación del talento humano, que se convierten, además, en referentes para el proceso de formación de los estudiantes con sentido de pertenencia institucional.
El fortalecimiento de la administración y gestión universitaria se organiza con programas e instrumentos para la consolidación del sistema de planificación institucional. Esto se traduce en la adecuación y modernización de la estructura organizacional y de la infraestructura física de la UIS, en la construcción rigurosa de los planes de ordenamiento de los campus de todas las sedes, en consonancia con las necesidades de preservación del medio ambiente, el impacto social, los desarrollos tecnológicos y la racionalidad en la inversión. La actualización permanente de los sistemas de información incluye la gestión de plataformas digitales y redes de gestión del conocimiento que contribuyan al desarrollo de capacidades y de sistemas adecuados a la evaluación del desempeño.</t>
  </si>
  <si>
    <r>
      <t>PROGRAMA 6.1:</t>
    </r>
    <r>
      <rPr>
        <sz val="11"/>
        <color rgb="FF000000"/>
        <rFont val="Humanst521 BT"/>
        <family val="2"/>
      </rPr>
      <t> GESTIÓN DEL TALENTO HUMANO</t>
    </r>
  </si>
  <si>
    <r>
      <t>SUBPROGRAMA 6.1.1:</t>
    </r>
    <r>
      <rPr>
        <sz val="11"/>
        <color rgb="FF000000"/>
        <rFont val="Humanst521 BT"/>
        <family val="2"/>
      </rPr>
      <t> DESARROLLO DEL CICLO DE VIDA DEL TALENTO HUMANO</t>
    </r>
  </si>
  <si>
    <t>Programa Integral para el Fortalecimiento de la Gestión Administrativa -PIGA- (n.° interno de proyecto 5147)</t>
  </si>
  <si>
    <t xml:space="preserve">División de Gestión de Talento Humano </t>
  </si>
  <si>
    <t>Estructuración preliminar del PIGA</t>
  </si>
  <si>
    <t>Cobertura del programa = (número de participantes en actividades de capacitación y/o entrenamiento / total del personal administrativo) * 100%</t>
  </si>
  <si>
    <t>Formulación del PIGA semestre I y II</t>
  </si>
  <si>
    <t>Divulgación e inscripción a actividades</t>
  </si>
  <si>
    <t>Ejecución de las actividades de capacitación y/o entrenamiento</t>
  </si>
  <si>
    <t>Eficacia en actividades = ((%reacción +
%aprendizaje) × 25%)+(%planeación ×
50%)</t>
  </si>
  <si>
    <t>Evaluación de las actividades de capacitación y/o entrenamiento</t>
  </si>
  <si>
    <r>
      <t>PROGRAMA 6.2:</t>
    </r>
    <r>
      <rPr>
        <sz val="11"/>
        <color rgb="FF000000"/>
        <rFont val="Humanst521 BT"/>
        <family val="2"/>
      </rPr>
      <t xml:space="preserve"> GESTIÓN INSTITUCIONAL </t>
    </r>
  </si>
  <si>
    <r>
      <t>SUBPROGRAMA 6.2.2:</t>
    </r>
    <r>
      <rPr>
        <sz val="11"/>
        <color rgb="FF000000"/>
        <rFont val="Humanst521 BT"/>
        <family val="2"/>
      </rPr>
      <t xml:space="preserve"> MEJORAMIENTO DE PROCESOS </t>
    </r>
  </si>
  <si>
    <t>Implementación del Modelo Integrado de Planeación y Gestión, FASE 4 (n.° interno de proyecto 5086)</t>
  </si>
  <si>
    <t xml:space="preserve">Planeación </t>
  </si>
  <si>
    <t>Solicitar a los responsables el diligenciamiento o aplicación de los autodiagnósticos asignados y la formulación de plan de acción derivado de la aplicación</t>
  </si>
  <si>
    <t>Número de autodiagnósticos realizados en 2022</t>
  </si>
  <si>
    <t xml:space="preserve">4(número) </t>
  </si>
  <si>
    <t>Realizar el acompañamiento a las unidades en la aplicación de los autodiagnósticos seleccionados</t>
  </si>
  <si>
    <t xml:space="preserve">Dirección de Control Interno y Evaluación de Gestión </t>
  </si>
  <si>
    <t>Realizar el acompañamiento a la formulación del plan de acción por cada autodiagnóstico realizado</t>
  </si>
  <si>
    <t>Aplicar los autodiagnósticos a cargo del equipo técnico MIPG y formulación de planes de acción correspondientes</t>
  </si>
  <si>
    <t>Plan de acción formulado</t>
  </si>
  <si>
    <t>Revisar los planes de acción resultado de la aplicación de los autodiagnósticos</t>
  </si>
  <si>
    <t xml:space="preserve">Vicerrectoría Administrativa </t>
  </si>
  <si>
    <t>Consolidar el plan de acción institucional</t>
  </si>
  <si>
    <t xml:space="preserve">Realizar el seguimiento a la aplicación de los autodiagnósticos, la formulación de los planes de acción y ejecución de actividades a corto plazo para la implementación de MIPG </t>
  </si>
  <si>
    <t>Desarrollo de un Plan de Gestion Integral para los laboratorios de docencia de los programas de pregrado de la Facultad de Ingenierías Fisicoquímicas. (n.° interno de proyecto 5197)</t>
  </si>
  <si>
    <t>Reconocimiento y caracterización de los laboratorios de docencia de los programas adscritos a la facultad</t>
  </si>
  <si>
    <t>Plan de gestión integral para el manejo de los laboratorios de docencia de la facultad de ingenierías fisicoquímicas elaborado</t>
  </si>
  <si>
    <t>Diseño de un plan de acción para corregir y mitigar los riesgos identificados por el subproceso de seguridad y salud en el trabajo</t>
  </si>
  <si>
    <t>Escuela de Geología</t>
  </si>
  <si>
    <t>Estudio de los perfiles de los técnicos de soporte asignados a cada laboratorio</t>
  </si>
  <si>
    <t>Análisis de las necesidades de los laboratorios de docencia en cuanto al talento humano requerido para su operación</t>
  </si>
  <si>
    <t>Escuela de Ingeniería Metalúrgica y Ciencias de Materiales</t>
  </si>
  <si>
    <t>Diseño de un esquema para la operación de los laboratorios de docencia de manera interdisciplinar</t>
  </si>
  <si>
    <t>Diseño del plan de gestión integral para el manejo de los laboratorios de docencia</t>
  </si>
  <si>
    <t>Escuela de Ingeniería Química</t>
  </si>
  <si>
    <t xml:space="preserve">Aprobación del plan de gestión integral para el manejo de los laboratorios de docencia por parte del consejo de facultad </t>
  </si>
  <si>
    <t>Implementación de estrategias en el proceso de seguimiento al Programa de Gestión Institucional (PGI) realizado por la Dirección de Control Interno y Evaluación de Gestión (n.° interno de proyecto 5307)</t>
  </si>
  <si>
    <t>Dirección de Control Interno y Evaluación de Gestión</t>
  </si>
  <si>
    <t>Diagnóstico del proceso de seguimiento al PGI realizado por la DCIEG</t>
  </si>
  <si>
    <t>Número de estrategias implementadas en el seguimiento al PGI</t>
  </si>
  <si>
    <t>Identificación de las estrategias a implementar en el seguimiento al PGI de la vigencia</t>
  </si>
  <si>
    <t>Planeación de las actividades de seguimiento al PGI para desarrollar durante la vigencia</t>
  </si>
  <si>
    <t>Desarrollo de las actividades definidas para el seguimiento al PGI</t>
  </si>
  <si>
    <t>Informe con resultados de seguimiento al PGI con recomendaciones y observaciones</t>
  </si>
  <si>
    <t xml:space="preserve">Elaboración del informe con los resultados del seguimiento al PGI y las recomendaciones y observaciones dadas por la DCIEG </t>
  </si>
  <si>
    <r>
      <t>SUBPROGRAMA 6.2.3:</t>
    </r>
    <r>
      <rPr>
        <sz val="11"/>
        <color rgb="FF000000"/>
        <rFont val="Humanst521 BT"/>
        <family val="2"/>
      </rPr>
      <t xml:space="preserve"> MODERNIZACIÓN FÍSICA Y TECNOLÓGICA </t>
    </r>
  </si>
  <si>
    <t>FASE IV de la implementación del Modelo de Seguridad y Privacidad de la Información (MSPI) - DSI (n.° interno de proyecto 5250)</t>
  </si>
  <si>
    <t xml:space="preserve">División de Servicios de Información </t>
  </si>
  <si>
    <t>Revisar la guía no. 8 del modelo de seguridad y privacidad de la información propuesta por el MINTIC para los controles de seguridad de la información.</t>
  </si>
  <si>
    <t>Documento declaración de aplicabilidad de los controles relacionados con los activos de información elaborado</t>
  </si>
  <si>
    <t>Identificar los controles que son aplicables a los activos de información a cargo de la división de servicios de información y se van a adoptar en el marco del modelo de seguridad y privacidad de la información</t>
  </si>
  <si>
    <t>Formular la propuesta del documento declaración de aplicabilidad de los controles relacionados con los activos de información a cargo de la división de servicios de información</t>
  </si>
  <si>
    <t>Documento declaración de aplicabilidad de los controles relacionados con los activos de información presentado para aprobación.</t>
  </si>
  <si>
    <t>Presentar la propuesta del documento al comité institucional de gestión y desempeño</t>
  </si>
  <si>
    <t xml:space="preserve">Ejecutar la primera fase de la transición de ipv4 a ipv6 definida en el diagnóstico elaborado en 2021 </t>
  </si>
  <si>
    <t>Primera fase de transición de ipv4 a ipv6 cumplida</t>
  </si>
  <si>
    <r>
      <t>SUBPROGRAMA 6.2.4:</t>
    </r>
    <r>
      <rPr>
        <sz val="11"/>
        <color rgb="FF000000"/>
        <rFont val="Humanst521 BT"/>
        <family val="2"/>
      </rPr>
      <t xml:space="preserve"> INFORMACIÓN Y COMUNICACIÓN </t>
    </r>
  </si>
  <si>
    <t xml:space="preserve">Ajuste de las tablas de retención documental de las Unidades Académicas y Administrativas de la Universidad Industrial de Santander FASE 6 (n.° interno de proyecto 5102) </t>
  </si>
  <si>
    <t xml:space="preserve">Dirección de Certificación y Gestión Documental </t>
  </si>
  <si>
    <t>Elaboración del plan de visitas a las UAA</t>
  </si>
  <si>
    <t>Plan de visitas a UAA elaborado</t>
  </si>
  <si>
    <t>Revisión de tablas de retención para identificar fallas de realización de TRD, de actualización o errores en la implementación</t>
  </si>
  <si>
    <t>TRD de UAA prioritarias actualizadas</t>
  </si>
  <si>
    <t>Asesoría referente a la actualización de las TRD por parte de las UAA</t>
  </si>
  <si>
    <t>Número de solicitudes de actualización de TRD de las UAA</t>
  </si>
  <si>
    <t xml:space="preserve">Análisis de solicitudes de actualización de TRD presentadas por las UAA </t>
  </si>
  <si>
    <t>Documento de análisis de TRD elaborado</t>
  </si>
  <si>
    <t>Presentación de las solicitudes de actualización de las TRD para su aprobación por comité institucional de gestión y desempeño o quien cumpla sus funciones</t>
  </si>
  <si>
    <t>Acta del Comité Institucional de Gestión y Desempeño aprobando las actualizaciones de las TRD</t>
  </si>
  <si>
    <t>Actualización y publicación de las TRD en la página web institucional</t>
  </si>
  <si>
    <t>TRD revisadas, ajustadas y publicadas en la web</t>
  </si>
  <si>
    <t>Implementación del programa de Documentos Especiales - FASE II (n.° interno de proyecto 5103)</t>
  </si>
  <si>
    <t>Elaboración y envío de correo institucional dando indicaciones para el diligenciamiento del formato de inventario documental.</t>
  </si>
  <si>
    <t>Correo institucional dando indicaciones para el diligenciamiento del formato de inventario documental elaborado y enviado</t>
  </si>
  <si>
    <t xml:space="preserve">1(número) </t>
  </si>
  <si>
    <t>Capacitación sobre el diligenciamiento del formato de inventario documental aplicado a documentos especiales</t>
  </si>
  <si>
    <t>Capacitación sobre el diligenciamiento del formato de inventario documental aplicado a documentos especiales realizada</t>
  </si>
  <si>
    <t>Aplicación del formato de inventario documental por parte de las UAA</t>
  </si>
  <si>
    <t>UAA que aplican el formato de inventario documental</t>
  </si>
  <si>
    <t xml:space="preserve">10(número) </t>
  </si>
  <si>
    <t>Informe de consolidación de inventarios documentales de soportes especiales en UAA</t>
  </si>
  <si>
    <t>Informe de consolidación de inventarios documentales de soportes especiales en UAA elaborado</t>
  </si>
  <si>
    <t>Socialización del informe consolidado ante el comité institucional de gestión y desempeño</t>
  </si>
  <si>
    <t>Informe consolidado ante el comité institucional de gestión y desempeño socializado</t>
  </si>
  <si>
    <t xml:space="preserve">Producción y desarrollo de productos audiovisuales para fortalecer la divulgación de contenido académico y de investigación de la Universidad Industrial de Santander  (n.° interno de proyecto 5236) </t>
  </si>
  <si>
    <t xml:space="preserve">Dirección de Comunicaciones </t>
  </si>
  <si>
    <t>Fondo Común 1114</t>
  </si>
  <si>
    <t>Investigación de temas y definición de las fuentes informativas que serán el insumo para el desarrollo de los videos</t>
  </si>
  <si>
    <t>Número de videos de larga duración</t>
  </si>
  <si>
    <t>Elaboración del libretos y fichas técnicas de producción</t>
  </si>
  <si>
    <t>Cronograma de grabación y SCOUTING de producción para definir locaciones</t>
  </si>
  <si>
    <t>Número de videos de corta duración</t>
  </si>
  <si>
    <t>Diseños de personajes animados, producción y recopilación de insumos para animación 2D</t>
  </si>
  <si>
    <t>Elaborar campañas de expectativas en los medios institucionales</t>
  </si>
  <si>
    <t>Número de video animado</t>
  </si>
  <si>
    <t>Edición, montaje, musicalización y finalización de los videos desarrollados</t>
  </si>
  <si>
    <t>Renovación de los Sistemas de Información Administrativos - Fase V (n.° interno de proyecto 5265)</t>
  </si>
  <si>
    <t>Fondo Común 3140</t>
  </si>
  <si>
    <t>Diseño y desarrollo de los módulos iniciales del sistema gestión de proyectos de la vicerrectoría de investigación y extensión.</t>
  </si>
  <si>
    <t>Diseño y desarrollo de los módulos iniciales del sistema gestión de proyectos de la Vicerrectoría de Investigación y Extensión.Diseño y desarrollo de los módulos iniciales del sistema gestión de proyectos de la Vicerrectoría de Investigación y Extensión.</t>
  </si>
  <si>
    <t>Vicerrectoría Académica</t>
  </si>
  <si>
    <t>División de Contratación</t>
  </si>
  <si>
    <t>Puesta en ambiente de pruebas de la UIS de los módulos del sistema de talento humano contemplados dentro del alcance.</t>
  </si>
  <si>
    <t>Pruebas de los módulos del sistema de información de Gestión de Talento Humano desarrollados.</t>
  </si>
  <si>
    <t>División Financiera</t>
  </si>
  <si>
    <t>Puesta en ambiente de pruebas de la UIS de los módulos del sistema financiero y contratación contemplados dentro del alcance.</t>
  </si>
  <si>
    <t>Pruebas de los módulos del sistema de información Financiero desarrollados.</t>
  </si>
  <si>
    <r>
      <rPr>
        <b/>
        <sz val="11"/>
        <color theme="1"/>
        <rFont val="Humanst521 BT"/>
        <family val="2"/>
      </rPr>
      <t>ANEXO  2. Ponderación y nivel de cumplimiento Programa de Gestión Institucional vigencia 2022</t>
    </r>
    <r>
      <rPr>
        <sz val="11"/>
        <color theme="1"/>
        <rFont val="Humanst521 BT"/>
        <family val="2"/>
      </rPr>
      <t xml:space="preserve">
Ente tabla presenta en forma detallada la ponderación y nivel de cumplimiento, expresados en porcentaje de cada uno de los proyectos que conforman el Programa de Gestión. La sumatoria de las ponderaciones asignadas a los enfoques estratégicos es 100%, al igual que la sumatoria de las ponderaciones asignadas a los proyectos dentro de cada enfoque.   </t>
    </r>
  </si>
  <si>
    <t>PROGRAMA ANUAL DE GESTIÓN 2022</t>
  </si>
  <si>
    <t>DIMENSIÓN/NOMBRE DEL PROYECTO</t>
  </si>
  <si>
    <t>PONDERACIÓN</t>
  </si>
  <si>
    <t>CUMPLIMIENTO</t>
  </si>
  <si>
    <t>% Enfoque estratégico</t>
  </si>
  <si>
    <t>% Programa</t>
  </si>
  <si>
    <t>% Subprograma</t>
  </si>
  <si>
    <t>% Proyecto</t>
  </si>
  <si>
    <t>% Cump. de proyecto</t>
  </si>
  <si>
    <t>% Avance subprograma</t>
  </si>
  <si>
    <t>% Avance programa</t>
  </si>
  <si>
    <r>
      <t xml:space="preserve">ENFOQUE ESTRATÉGICO 1: </t>
    </r>
    <r>
      <rPr>
        <sz val="11"/>
        <color theme="1"/>
        <rFont val="Humanst521 BT"/>
        <family val="2"/>
      </rPr>
      <t>1. Formación Integral e Innovación Pedagógica</t>
    </r>
  </si>
  <si>
    <r>
      <t xml:space="preserve">PROGRAMA 1: </t>
    </r>
    <r>
      <rPr>
        <sz val="11"/>
        <color theme="1"/>
        <rFont val="Humanst521 BT"/>
        <family val="2"/>
      </rPr>
      <t>1.1 Modelo Pedagógico</t>
    </r>
  </si>
  <si>
    <r>
      <t>SUBPROGRAMA 1.1.1: </t>
    </r>
    <r>
      <rPr>
        <sz val="11"/>
        <color theme="1"/>
        <rFont val="Humanst521 BT"/>
        <family val="2"/>
      </rPr>
      <t xml:space="preserve">Desarrollo y Gestión Curricular </t>
    </r>
  </si>
  <si>
    <r>
      <t xml:space="preserve">PROYECTO 5173: </t>
    </r>
    <r>
      <rPr>
        <sz val="11"/>
        <rFont val="Humanst521 BT"/>
        <family val="2"/>
      </rPr>
      <t xml:space="preserve">Implementación de la etapa de verificación en el proceso de calidad (PHVA) de los programas de pregrado del instituto de proyección regional y educación a distancia (fase 2) </t>
    </r>
  </si>
  <si>
    <r>
      <t xml:space="preserve">PROYECTO 5183: </t>
    </r>
    <r>
      <rPr>
        <sz val="11"/>
        <rFont val="Humanst521 BT"/>
        <family val="2"/>
      </rPr>
      <t xml:space="preserve">Ajuste al diseño de las asignaturas de lengua extranjera componente obligatorio en concordancia con el modelo pedagógico institucional vigente </t>
    </r>
  </si>
  <si>
    <r>
      <t xml:space="preserve">PROYECTO 5241: </t>
    </r>
    <r>
      <rPr>
        <sz val="11"/>
        <rFont val="Humanst521 BT"/>
        <family val="2"/>
      </rPr>
      <t>Despliegue del plan de implementación del modelo pedagógico UIS21 fase 2</t>
    </r>
  </si>
  <si>
    <r>
      <t>SUBPROGRAMA 1.1.2 </t>
    </r>
    <r>
      <rPr>
        <sz val="11"/>
        <color theme="1"/>
        <rFont val="Humanst521 BT"/>
        <family val="2"/>
      </rPr>
      <t xml:space="preserve">Formación Integral </t>
    </r>
  </si>
  <si>
    <r>
      <t xml:space="preserve">PROYECTO 5120: </t>
    </r>
    <r>
      <rPr>
        <sz val="11"/>
        <rFont val="Humanst521 BT"/>
        <family val="2"/>
      </rPr>
      <t xml:space="preserve">Desarrollo de la cátedra de escritura académica para estudiantes de pregrado UIS </t>
    </r>
  </si>
  <si>
    <r>
      <t>PROYECTO 5175:</t>
    </r>
    <r>
      <rPr>
        <sz val="11"/>
        <rFont val="Humanst521 BT"/>
        <family val="2"/>
      </rPr>
      <t xml:space="preserve"> Curso online de inteligencia emocional dirigido a personal docente del instituto de proyección regional y educación a distancia (fase 2: consolidación) </t>
    </r>
  </si>
  <si>
    <r>
      <t xml:space="preserve">PROYECTO 5189: </t>
    </r>
    <r>
      <rPr>
        <sz val="11"/>
        <rFont val="Humanst521 BT"/>
        <family val="2"/>
      </rPr>
      <t xml:space="preserve">Fortalecimiento del voluntariado social universitario en la UIS sede Barbosa y sede Barrancabermeja a través de la articulación con instituciones de educación media de la región Fase 2 </t>
    </r>
  </si>
  <si>
    <r>
      <t>PROYECTO 5198:</t>
    </r>
    <r>
      <rPr>
        <sz val="11"/>
        <rFont val="Humanst521 BT"/>
        <family val="2"/>
      </rPr>
      <t xml:space="preserve"> Creación del laboratorio de enseñanza y aprendizaje en la Facultad de Ingenierías Fisicoquímicas </t>
    </r>
  </si>
  <si>
    <r>
      <t xml:space="preserve">PROYECTO 5252: </t>
    </r>
    <r>
      <rPr>
        <sz val="11"/>
        <rFont val="Humanst521 BT"/>
        <family val="2"/>
      </rPr>
      <t xml:space="preserve">Desarrollo de encuentros para la formación emocional y social (FES) dirigidos a estudiantes de la Facultad de Ingenierías Fisicomecánicas </t>
    </r>
  </si>
  <si>
    <t>SUBPROGRAMA 1.1.3 Educación inclusiva</t>
  </si>
  <si>
    <r>
      <t xml:space="preserve">PROYECTO 5310: </t>
    </r>
    <r>
      <rPr>
        <sz val="11"/>
        <rFont val="Humanst521 BT"/>
        <family val="2"/>
      </rPr>
      <t>Evento "la mujer y la niña protagonistas de la ciencia"</t>
    </r>
    <r>
      <rPr>
        <b/>
        <sz val="11"/>
        <rFont val="Humanst521 BT"/>
        <family val="2"/>
      </rPr>
      <t xml:space="preserve"> </t>
    </r>
  </si>
  <si>
    <r>
      <t>SUBPROGRAMA 1.1.4: </t>
    </r>
    <r>
      <rPr>
        <sz val="11"/>
        <color theme="1"/>
        <rFont val="Humanst521 BT"/>
        <family val="2"/>
      </rPr>
      <t xml:space="preserve">Monitoreo y Acompañamiento Estudiantil </t>
    </r>
  </si>
  <si>
    <r>
      <t xml:space="preserve">PROYECTO 5177: </t>
    </r>
    <r>
      <rPr>
        <sz val="11"/>
        <rFont val="Humanst521 BT"/>
        <family val="2"/>
      </rPr>
      <t xml:space="preserve">Diseño de sistema de monitoreo para el acompañamiento estudiantil en el IPRED </t>
    </r>
  </si>
  <si>
    <r>
      <t xml:space="preserve">PROYECTO 5256: </t>
    </r>
    <r>
      <rPr>
        <sz val="11"/>
        <rFont val="Humanst521 BT"/>
        <family val="2"/>
      </rPr>
      <t>Fortalecimiento de estrategias para el mejoramiento del desempeño académico de los estudiantes de la Facultad de Ingenierías Fisicomecánicas</t>
    </r>
  </si>
  <si>
    <r>
      <t>PROYECTO 5264:</t>
    </r>
    <r>
      <rPr>
        <sz val="11"/>
        <rFont val="Humanst521 BT"/>
        <family val="2"/>
      </rPr>
      <t xml:space="preserve"> Creación y puesta en marcha del programa de auxiliares especializados en capacitación y asesoría de la biblioteca virtual UIS </t>
    </r>
  </si>
  <si>
    <r>
      <t xml:space="preserve">PROYECTO 5269: </t>
    </r>
    <r>
      <rPr>
        <sz val="11"/>
        <rFont val="Humanst521 BT"/>
        <family val="2"/>
      </rPr>
      <t>Afianzamiento del sistema de excelencia académica en la UIS</t>
    </r>
  </si>
  <si>
    <r>
      <t>SUBPROGRAMA 1.1.5: </t>
    </r>
    <r>
      <rPr>
        <sz val="11"/>
        <color theme="1"/>
        <rFont val="Humanst521 BT"/>
        <family val="2"/>
      </rPr>
      <t xml:space="preserve">Aprendiazaje Asisitido por Nuevas Tecnologías </t>
    </r>
  </si>
  <si>
    <r>
      <t xml:space="preserve">PROYECTO 5255: </t>
    </r>
    <r>
      <rPr>
        <sz val="11"/>
        <rFont val="Humanst521 BT"/>
        <family val="2"/>
      </rPr>
      <t xml:space="preserve">Actualización del plan estratégico de tecnologías de la información - Peti de la Universidad Industrial de Santander </t>
    </r>
  </si>
  <si>
    <r>
      <t>PROYECTO 5148:</t>
    </r>
    <r>
      <rPr>
        <sz val="11"/>
        <rFont val="Humanst521 BT"/>
        <family val="2"/>
      </rPr>
      <t xml:space="preserve"> Expertic-SEA para la pospandemia y la modalidad híbrida: incorporación de herramientas tic aplicadas a asignaturas del ciclo básico y el ciclo profesional para modalidad híbrida y estrategias para la pospandemia </t>
    </r>
  </si>
  <si>
    <r>
      <t>PROYECTO 5144:</t>
    </r>
    <r>
      <rPr>
        <sz val="11"/>
        <rFont val="Humanst521 BT"/>
        <family val="2"/>
      </rPr>
      <t xml:space="preserve"> Implementación de herramientas tic como apoyo a los procesos de formación de la UIS</t>
    </r>
  </si>
  <si>
    <r>
      <t xml:space="preserve">PROGRAMA 2: </t>
    </r>
    <r>
      <rPr>
        <sz val="11"/>
        <color theme="1"/>
        <rFont val="Humanst521 BT"/>
        <family val="2"/>
      </rPr>
      <t xml:space="preserve">Calidad y Pertinencia de Programas  </t>
    </r>
  </si>
  <si>
    <r>
      <t xml:space="preserve">SUBPROGRAMA 1.2.1: </t>
    </r>
    <r>
      <rPr>
        <sz val="11"/>
        <color theme="1"/>
        <rFont val="Humanst521 BT"/>
        <family val="2"/>
      </rPr>
      <t xml:space="preserve">Calidad de Programas </t>
    </r>
  </si>
  <si>
    <r>
      <t xml:space="preserve">PROYECTO 5196: </t>
    </r>
    <r>
      <rPr>
        <sz val="11"/>
        <rFont val="Humanst521 BT"/>
        <family val="2"/>
      </rPr>
      <t xml:space="preserve">Liderazgo y acompañamiento a las escuelas de ingenierías adscritas a las facultad de ingenierías fisicoquímicas y a la facultad de ingenierías fisicomecánicas para llevar a cabo el proceso de acreditación abet - fase VI y seguimiento </t>
    </r>
  </si>
  <si>
    <r>
      <t xml:space="preserve">PROYECTO 5280: </t>
    </r>
    <r>
      <rPr>
        <sz val="11"/>
        <rFont val="Humanst521 BT"/>
        <family val="2"/>
      </rPr>
      <t xml:space="preserve">Programa de consolidación de la cultura de autoevaluación y de fomento de la acreditación de alta calidad de programas de pregrado y posgrado de la UIS </t>
    </r>
  </si>
  <si>
    <r>
      <t xml:space="preserve">PROYECTO 5281: </t>
    </r>
    <r>
      <rPr>
        <sz val="11"/>
        <rFont val="Humanst521 BT"/>
        <family val="2"/>
      </rPr>
      <t>Aseguramiento de la calidad a nivel institucional</t>
    </r>
  </si>
  <si>
    <r>
      <rPr>
        <b/>
        <sz val="11"/>
        <rFont val="Humanst521 BT"/>
        <family val="2"/>
      </rPr>
      <t>PROGRAMA 3:</t>
    </r>
    <r>
      <rPr>
        <sz val="11"/>
        <rFont val="Humanst521 BT"/>
        <family val="2"/>
      </rPr>
      <t xml:space="preserve"> Desarrollo Profesoral</t>
    </r>
  </si>
  <si>
    <r>
      <rPr>
        <b/>
        <sz val="11"/>
        <rFont val="Humanst521 BT"/>
        <family val="2"/>
      </rPr>
      <t>SUBPROGRAMA 1.3.1:</t>
    </r>
    <r>
      <rPr>
        <sz val="11"/>
        <rFont val="Humanst521 BT"/>
        <family val="2"/>
      </rPr>
      <t xml:space="preserve"> Desarrollo de Competencias Pedagógicas del Profesor</t>
    </r>
  </si>
  <si>
    <r>
      <t xml:space="preserve">PROYECTO 5151: </t>
    </r>
    <r>
      <rPr>
        <sz val="11"/>
        <rFont val="Humanst521 BT"/>
        <family val="2"/>
      </rPr>
      <t>Catedra cededuis, enseñanza de las ciencias</t>
    </r>
  </si>
  <si>
    <r>
      <t>ENFOQUE ESTRATÉGICO 2:</t>
    </r>
    <r>
      <rPr>
        <sz val="11"/>
        <rFont val="Humanst521 BT"/>
        <family val="2"/>
      </rPr>
      <t xml:space="preserve"> 2. Investigación e Innovación como Ejes Articuladores de las Funciones Misionales</t>
    </r>
  </si>
  <si>
    <r>
      <t>PROGRAMA 1:</t>
    </r>
    <r>
      <rPr>
        <sz val="11"/>
        <rFont val="Humanst521 BT"/>
        <family val="2"/>
      </rPr>
      <t xml:space="preserve"> 2.1 Investigación </t>
    </r>
  </si>
  <si>
    <r>
      <t>SUBPROGRAMA 1: </t>
    </r>
    <r>
      <rPr>
        <sz val="11"/>
        <rFont val="Humanst521 BT"/>
        <family val="2"/>
      </rPr>
      <t xml:space="preserve">2.1.1 Formacion para la Investigación </t>
    </r>
  </si>
  <si>
    <r>
      <t xml:space="preserve">PROYECTO 5129: </t>
    </r>
    <r>
      <rPr>
        <sz val="11"/>
        <rFont val="Humanst521 BT"/>
        <family val="2"/>
      </rPr>
      <t xml:space="preserve">Fortalecimiento de la formación para la investigación en la UIS </t>
    </r>
  </si>
  <si>
    <r>
      <t>SUBPROGRAMA 2: </t>
    </r>
    <r>
      <rPr>
        <sz val="11"/>
        <rFont val="Humanst521 BT"/>
        <family val="2"/>
      </rPr>
      <t>2.1.2 Investigación Básica y Articulada con el Entorno</t>
    </r>
  </si>
  <si>
    <r>
      <t xml:space="preserve">PROYECTO 5098: </t>
    </r>
    <r>
      <rPr>
        <sz val="11"/>
        <rFont val="Humanst521 BT"/>
        <family val="2"/>
      </rPr>
      <t>Implementación de acciones para el fortalecimiento de los procesos de investigación con la vinculación de egresados destacados en investigación y redes colaborativas de trabajo</t>
    </r>
  </si>
  <si>
    <r>
      <t xml:space="preserve">PROYECTO 5130: </t>
    </r>
    <r>
      <rPr>
        <sz val="11"/>
        <rFont val="Humanst521 BT"/>
        <family val="2"/>
      </rPr>
      <t xml:space="preserve">Fortalecimiento de la actividad investigativa en la Universidad Industrial de Santander </t>
    </r>
  </si>
  <si>
    <r>
      <t xml:space="preserve">PROYECTO 5132: </t>
    </r>
    <r>
      <rPr>
        <sz val="11"/>
        <rFont val="Humanst521 BT"/>
        <family val="2"/>
      </rPr>
      <t xml:space="preserve">Apoyo a la actividad investigativa de la Universidad Industrial de Santander </t>
    </r>
  </si>
  <si>
    <r>
      <t>PROYECTO 5133:</t>
    </r>
    <r>
      <rPr>
        <sz val="11"/>
        <rFont val="Humanst521 BT"/>
        <family val="2"/>
      </rPr>
      <t xml:space="preserve"> Apoyo a solicitudes de registro de derechos de propiedad intelectual y acceso a recursos genéticos</t>
    </r>
  </si>
  <si>
    <r>
      <t>SUBPROGRAMA 3: </t>
    </r>
    <r>
      <rPr>
        <sz val="11"/>
        <rFont val="Humanst521 BT"/>
        <family val="2"/>
      </rPr>
      <t>2.1.3 Visibilidad de la Investigación</t>
    </r>
  </si>
  <si>
    <r>
      <t>PROYECTO 5095:</t>
    </r>
    <r>
      <rPr>
        <sz val="11"/>
        <rFont val="Humanst521 BT"/>
        <family val="2"/>
      </rPr>
      <t xml:space="preserve"> Fortalecimiento a las ediciones UIS </t>
    </r>
  </si>
  <si>
    <r>
      <t>PROYECTO 5099:</t>
    </r>
    <r>
      <rPr>
        <sz val="11"/>
        <rFont val="Humanst521 BT"/>
        <family val="2"/>
      </rPr>
      <t xml:space="preserve"> Desarrollo evento feria de la investigación facultad de salud </t>
    </r>
  </si>
  <si>
    <r>
      <t xml:space="preserve">PROYECTO 5131: </t>
    </r>
    <r>
      <rPr>
        <sz val="11"/>
        <rFont val="Humanst521 BT"/>
        <family val="2"/>
      </rPr>
      <t>Apropiación social del conocimiento y divulgación científica</t>
    </r>
  </si>
  <si>
    <r>
      <t xml:space="preserve">PROYECTO 5186: </t>
    </r>
    <r>
      <rPr>
        <sz val="11"/>
        <rFont val="Humanst521 BT"/>
        <family val="2"/>
      </rPr>
      <t xml:space="preserve">Apoyo a las revistas periódicas científicas </t>
    </r>
  </si>
  <si>
    <r>
      <t>PROGRAMA 2:</t>
    </r>
    <r>
      <rPr>
        <sz val="11"/>
        <rFont val="Humanst521 BT"/>
        <family val="2"/>
      </rPr>
      <t xml:space="preserve"> 2.2 Gestión de la Innovación</t>
    </r>
  </si>
  <si>
    <r>
      <t>SUBPROGRAMA 1: </t>
    </r>
    <r>
      <rPr>
        <sz val="11"/>
        <rFont val="Humanst521 BT"/>
        <family val="2"/>
      </rPr>
      <t>2.2.1 Gestión de la Innovación</t>
    </r>
  </si>
  <si>
    <r>
      <t xml:space="preserve">PROYECTO 5134: </t>
    </r>
    <r>
      <rPr>
        <sz val="11"/>
        <rFont val="Humanst521 BT"/>
        <family val="2"/>
      </rPr>
      <t xml:space="preserve">Apoyo a la innovación empresarial y social </t>
    </r>
  </si>
  <si>
    <r>
      <t>ENFOQUE ESTRATÉGICO 3:</t>
    </r>
    <r>
      <rPr>
        <sz val="11"/>
        <rFont val="Humanst521 BT"/>
        <family val="2"/>
      </rPr>
      <t xml:space="preserve"> 3. Cohesión Social y Construcción de Comunidad</t>
    </r>
  </si>
  <si>
    <r>
      <t>PROGRAMA 1: </t>
    </r>
    <r>
      <rPr>
        <sz val="11"/>
        <rFont val="Humanst521 BT"/>
        <family val="2"/>
      </rPr>
      <t>3.1</t>
    </r>
    <r>
      <rPr>
        <b/>
        <sz val="11"/>
        <rFont val="Humanst521 BT"/>
        <family val="2"/>
      </rPr>
      <t xml:space="preserve"> </t>
    </r>
    <r>
      <rPr>
        <sz val="11"/>
        <rFont val="Humanst521 BT"/>
        <family val="2"/>
      </rPr>
      <t>Culturas UIS</t>
    </r>
  </si>
  <si>
    <r>
      <t>SUBPROGRAMA 1: </t>
    </r>
    <r>
      <rPr>
        <sz val="11"/>
        <rFont val="Humanst521 BT"/>
        <family val="2"/>
      </rPr>
      <t>3.1.1</t>
    </r>
    <r>
      <rPr>
        <b/>
        <sz val="11"/>
        <rFont val="Humanst521 BT"/>
        <family val="2"/>
      </rPr>
      <t xml:space="preserve"> </t>
    </r>
    <r>
      <rPr>
        <sz val="11"/>
        <rFont val="Humanst521 BT"/>
        <family val="2"/>
      </rPr>
      <t>Patrimonio y Culturas</t>
    </r>
  </si>
  <si>
    <r>
      <t xml:space="preserve">PROYECTO 5288: </t>
    </r>
    <r>
      <rPr>
        <sz val="11"/>
        <rFont val="Humanst521 BT"/>
        <family val="2"/>
      </rPr>
      <t xml:space="preserve">Implementación de la politica de culturas de la Universidad Industrial de Santander </t>
    </r>
  </si>
  <si>
    <r>
      <t>SUBPROGRAMA 2: </t>
    </r>
    <r>
      <rPr>
        <sz val="11"/>
        <rFont val="Humanst521 BT"/>
        <family val="2"/>
      </rPr>
      <t>3.1.2</t>
    </r>
    <r>
      <rPr>
        <b/>
        <sz val="11"/>
        <rFont val="Humanst521 BT"/>
        <family val="2"/>
      </rPr>
      <t xml:space="preserve"> </t>
    </r>
    <r>
      <rPr>
        <sz val="11"/>
        <rFont val="Humanst521 BT"/>
        <family val="2"/>
      </rPr>
      <t>Expresiones Artísticas</t>
    </r>
  </si>
  <si>
    <r>
      <t>PROYECTO 5291:</t>
    </r>
    <r>
      <rPr>
        <sz val="11"/>
        <rFont val="Humanst521 BT"/>
        <family val="2"/>
      </rPr>
      <t xml:space="preserve"> Agéndate programacion y desarrollo de la parrilla artistica (2022)</t>
    </r>
  </si>
  <si>
    <r>
      <t xml:space="preserve">PROYECTO 5293: </t>
    </r>
    <r>
      <rPr>
        <sz val="11"/>
        <rFont val="Humanst521 BT"/>
        <family val="2"/>
      </rPr>
      <t xml:space="preserve">Programa de apoyo al talento artístico y cultural UIS "TALENTO UIS ON STAGE" </t>
    </r>
  </si>
  <si>
    <r>
      <t xml:space="preserve">PROYECTO 5294: </t>
    </r>
    <r>
      <rPr>
        <sz val="11"/>
        <rFont val="Humanst521 BT"/>
        <family val="2"/>
      </rPr>
      <t>Concursos de literatura UIS y relata</t>
    </r>
  </si>
  <si>
    <r>
      <t>PROYECTO 5295:</t>
    </r>
    <r>
      <rPr>
        <sz val="11"/>
        <rFont val="Humanst521 BT"/>
        <family val="2"/>
      </rPr>
      <t xml:space="preserve"> Programa de representación institucional - circulación grupos artísticos (nacional , internacional) </t>
    </r>
  </si>
  <si>
    <r>
      <t xml:space="preserve">PROYECTO 5296: </t>
    </r>
    <r>
      <rPr>
        <sz val="11"/>
        <rFont val="Humanst521 BT"/>
        <family val="2"/>
      </rPr>
      <t xml:space="preserve">Realización de los festivales universitarios </t>
    </r>
  </si>
  <si>
    <r>
      <t xml:space="preserve">PROYECTO 5297: </t>
    </r>
    <r>
      <rPr>
        <sz val="11"/>
        <rFont val="Humanst521 BT"/>
        <family val="2"/>
      </rPr>
      <t xml:space="preserve">Apoyo a la creación en artes escénicas UIS </t>
    </r>
  </si>
  <si>
    <r>
      <t>PROGRAMA 2: </t>
    </r>
    <r>
      <rPr>
        <sz val="11"/>
        <rFont val="Humanst521 BT"/>
        <family val="2"/>
      </rPr>
      <t>3.2</t>
    </r>
    <r>
      <rPr>
        <b/>
        <sz val="11"/>
        <rFont val="Humanst521 BT"/>
        <family val="2"/>
      </rPr>
      <t xml:space="preserve"> </t>
    </r>
    <r>
      <rPr>
        <sz val="11"/>
        <rFont val="Humanst521 BT"/>
        <family val="2"/>
      </rPr>
      <t>Bienestar de la Comunidad</t>
    </r>
  </si>
  <si>
    <r>
      <t>SUBPROGRAMA 1: </t>
    </r>
    <r>
      <rPr>
        <sz val="11"/>
        <rFont val="Humanst521 BT"/>
        <family val="2"/>
      </rPr>
      <t>3.2.1</t>
    </r>
    <r>
      <rPr>
        <b/>
        <sz val="11"/>
        <rFont val="Humanst521 BT"/>
        <family val="2"/>
      </rPr>
      <t xml:space="preserve"> </t>
    </r>
    <r>
      <rPr>
        <sz val="11"/>
        <rFont val="Humanst521 BT"/>
        <family val="2"/>
      </rPr>
      <t>Bienestar de la Comunidad UIS</t>
    </r>
  </si>
  <si>
    <r>
      <t xml:space="preserve">PROYECTO 5160: </t>
    </r>
    <r>
      <rPr>
        <sz val="11"/>
        <rFont val="Humanst521 BT"/>
        <family val="2"/>
      </rPr>
      <t xml:space="preserve">Fortalecimiento del sistema de gestión de seguridad y salud en el trabajo </t>
    </r>
  </si>
  <si>
    <r>
      <t xml:space="preserve">PROYECTO 5161: </t>
    </r>
    <r>
      <rPr>
        <sz val="11"/>
        <rFont val="Humanst521 BT"/>
        <family val="2"/>
      </rPr>
      <t>Gestión para la construcción de una cultura de bienestar para los servidores de la UIS</t>
    </r>
    <r>
      <rPr>
        <b/>
        <sz val="11"/>
        <rFont val="Humanst521 BT"/>
        <family val="2"/>
      </rPr>
      <t xml:space="preserve"> </t>
    </r>
  </si>
  <si>
    <r>
      <t>PROYECTO 5299:</t>
    </r>
    <r>
      <rPr>
        <sz val="11"/>
        <rFont val="Humanst521 BT"/>
        <family val="2"/>
      </rPr>
      <t xml:space="preserve"> Formulación de la política de bienestar de la Universidad Industrial de Santander </t>
    </r>
  </si>
  <si>
    <r>
      <t>SUBPROGRAMA 2: </t>
    </r>
    <r>
      <rPr>
        <sz val="11"/>
        <rFont val="Humanst521 BT"/>
        <family val="2"/>
      </rPr>
      <t>3.2.2</t>
    </r>
    <r>
      <rPr>
        <b/>
        <sz val="11"/>
        <rFont val="Humanst521 BT"/>
        <family val="2"/>
      </rPr>
      <t xml:space="preserve"> </t>
    </r>
    <r>
      <rPr>
        <sz val="11"/>
        <rFont val="Humanst521 BT"/>
        <family val="2"/>
      </rPr>
      <t>Construcción de Comunidad</t>
    </r>
  </si>
  <si>
    <r>
      <t>PROYCETO 5184:</t>
    </r>
    <r>
      <rPr>
        <sz val="11"/>
        <rFont val="Humanst521 BT"/>
        <family val="2"/>
      </rPr>
      <t xml:space="preserve"> Implementación de buenas prácticas socio-ambientales en la sede UIS málaga: cultura eco-UIS </t>
    </r>
  </si>
  <si>
    <r>
      <t>PROYECTO 5292:</t>
    </r>
    <r>
      <rPr>
        <sz val="11"/>
        <rFont val="Humanst521 BT"/>
        <family val="2"/>
      </rPr>
      <t xml:space="preserve"> Desarrollo del programa Vecinos y amigos UIS</t>
    </r>
  </si>
  <si>
    <r>
      <t xml:space="preserve">PROYECTO 5298: </t>
    </r>
    <r>
      <rPr>
        <sz val="11"/>
        <rFont val="Humanst521 BT"/>
        <family val="2"/>
      </rPr>
      <t>Conmemoraciones especiales
(140 años del natalicio del maestro Luis A. Calvo) (Bucaramanga 400 años de su fundación)</t>
    </r>
  </si>
  <si>
    <r>
      <t xml:space="preserve">ENFOQUE ESTRATÉGICO 4: </t>
    </r>
    <r>
      <rPr>
        <sz val="11"/>
        <color theme="1"/>
        <rFont val="Humanst521 BT"/>
        <family val="2"/>
      </rPr>
      <t xml:space="preserve"> 4. Diseño de Soluciones Compartidas para Atender Prioridades Nacionales y Retos Globales</t>
    </r>
  </si>
  <si>
    <r>
      <t>PROGRAMA 1: </t>
    </r>
    <r>
      <rPr>
        <sz val="11"/>
        <color theme="1"/>
        <rFont val="Humanst521 BT"/>
        <family val="2"/>
      </rPr>
      <t>4.1</t>
    </r>
    <r>
      <rPr>
        <b/>
        <sz val="11"/>
        <color theme="1"/>
        <rFont val="Humanst521 BT"/>
        <family val="2"/>
      </rPr>
      <t xml:space="preserve"> </t>
    </r>
    <r>
      <rPr>
        <sz val="11"/>
        <color theme="1"/>
        <rFont val="Humanst521 BT"/>
        <family val="2"/>
      </rPr>
      <t>Interacción con el Entorno Académico Internacional</t>
    </r>
  </si>
  <si>
    <r>
      <t>SUBPROGRAMA 1:</t>
    </r>
    <r>
      <rPr>
        <sz val="11"/>
        <color theme="1"/>
        <rFont val="Humanst521 BT"/>
        <family val="2"/>
      </rPr>
      <t xml:space="preserve"> 4.1.1 Bilingüismo / Multilingüismo</t>
    </r>
  </si>
  <si>
    <r>
      <t>PROYECTO 5262:</t>
    </r>
    <r>
      <rPr>
        <sz val="11"/>
        <rFont val="Humanst521 BT"/>
        <family val="2"/>
      </rPr>
      <t xml:space="preserve"> Fortalecimiento del idioma inglés en los docentes y en los estudiantes de pregrado y/o posgrado de la Facultad de Ingenierías Fisicomecánicas</t>
    </r>
  </si>
  <si>
    <r>
      <t>SUBPROGRAMA 2:</t>
    </r>
    <r>
      <rPr>
        <sz val="11"/>
        <color theme="1"/>
        <rFont val="Humanst521 BT"/>
        <family val="2"/>
      </rPr>
      <t xml:space="preserve"> 4.1.4 Redes Académicas de Colaboración</t>
    </r>
  </si>
  <si>
    <r>
      <t xml:space="preserve">PROYECTO 5257: </t>
    </r>
    <r>
      <rPr>
        <sz val="11"/>
        <rFont val="Humanst521 BT"/>
        <family val="2"/>
      </rPr>
      <t xml:space="preserve">Gestión de la internacionalización 2022 </t>
    </r>
  </si>
  <si>
    <r>
      <t>PROGRAMA 3: </t>
    </r>
    <r>
      <rPr>
        <sz val="11"/>
        <color theme="1"/>
        <rFont val="Humanst521 BT"/>
        <family val="2"/>
      </rPr>
      <t>4.3</t>
    </r>
    <r>
      <rPr>
        <b/>
        <sz val="11"/>
        <color theme="1"/>
        <rFont val="Humanst521 BT"/>
        <family val="2"/>
      </rPr>
      <t xml:space="preserve"> </t>
    </r>
    <r>
      <rPr>
        <sz val="11"/>
        <color theme="1"/>
        <rFont val="Humanst521 BT"/>
        <family val="2"/>
      </rPr>
      <t>Egresados</t>
    </r>
  </si>
  <si>
    <r>
      <t>SUBPROGRAMA 1:</t>
    </r>
    <r>
      <rPr>
        <sz val="11"/>
        <color theme="1"/>
        <rFont val="Humanst521 BT"/>
        <family val="2"/>
      </rPr>
      <t xml:space="preserve"> 4.3.1 Seguimiento a Egresados</t>
    </r>
  </si>
  <si>
    <r>
      <t xml:space="preserve">PROYECTO 5237: </t>
    </r>
    <r>
      <rPr>
        <sz val="11"/>
        <rFont val="Humanst521 BT"/>
        <family val="2"/>
      </rPr>
      <t>Plan de seguimiento a egresados del programa profesional en turismo de la Sede Socorro</t>
    </r>
  </si>
  <si>
    <r>
      <t>PROYECTO 5261:</t>
    </r>
    <r>
      <rPr>
        <sz val="11"/>
        <rFont val="Humanst521 BT"/>
        <family val="2"/>
      </rPr>
      <t xml:space="preserve"> Gestión de relaciones, seguimiento e impacto de egresados </t>
    </r>
  </si>
  <si>
    <r>
      <t xml:space="preserve">ENFOQUE ESTRATÉGICO 5: </t>
    </r>
    <r>
      <rPr>
        <sz val="11"/>
        <color theme="1"/>
        <rFont val="Humanst521 BT"/>
        <family val="2"/>
      </rPr>
      <t>5</t>
    </r>
    <r>
      <rPr>
        <b/>
        <sz val="11"/>
        <color theme="1"/>
        <rFont val="Humanst521 BT"/>
        <family val="2"/>
      </rPr>
      <t xml:space="preserve">. </t>
    </r>
    <r>
      <rPr>
        <sz val="11"/>
        <color theme="1"/>
        <rFont val="Humanst521 BT"/>
        <family val="2"/>
      </rPr>
      <t>Democratización del Conocimiento para la Transformación Social y el Logro del Buen Vivir</t>
    </r>
  </si>
  <si>
    <r>
      <t>PROGRAMA 1:</t>
    </r>
    <r>
      <rPr>
        <sz val="11"/>
        <color rgb="FF000000"/>
        <rFont val="Humanst521 BT"/>
        <family val="2"/>
      </rPr>
      <t xml:space="preserve"> 5.1 Extensión para la Vinculación con la Sociedad, el Estado y las Empresas </t>
    </r>
  </si>
  <si>
    <r>
      <t>SUBPROGRAMA 1:</t>
    </r>
    <r>
      <rPr>
        <sz val="11"/>
        <color rgb="FF000000"/>
        <rFont val="Humanst521 BT"/>
        <family val="2"/>
      </rPr>
      <t> 5.1.1 Articulación con la Sociedad</t>
    </r>
  </si>
  <si>
    <r>
      <t xml:space="preserve">PROYECTO 5135: </t>
    </r>
    <r>
      <rPr>
        <sz val="11"/>
        <rFont val="Humanst521 BT"/>
        <family val="2"/>
      </rPr>
      <t>Fomento de la articulación con la sociedad</t>
    </r>
  </si>
  <si>
    <r>
      <t xml:space="preserve">PROYECTO 5136: </t>
    </r>
    <r>
      <rPr>
        <sz val="11"/>
        <rFont val="Humanst521 BT"/>
        <family val="2"/>
      </rPr>
      <t>Fomento de las capacidades de extensión</t>
    </r>
    <r>
      <rPr>
        <b/>
        <sz val="11"/>
        <rFont val="Humanst521 BT"/>
        <family val="2"/>
      </rPr>
      <t xml:space="preserve"> </t>
    </r>
  </si>
  <si>
    <r>
      <t xml:space="preserve">PROYECTO 5137: </t>
    </r>
    <r>
      <rPr>
        <sz val="11"/>
        <rFont val="Humanst521 BT"/>
        <family val="2"/>
      </rPr>
      <t xml:space="preserve">Acreditación de pruebas de laboratorio </t>
    </r>
  </si>
  <si>
    <r>
      <t xml:space="preserve">PROYECTO 5309: </t>
    </r>
    <r>
      <rPr>
        <sz val="11"/>
        <rFont val="Humanst521 BT"/>
        <family val="2"/>
      </rPr>
      <t>Desarrollo del evento "las ciencias básicas camino al desarrollo sostenible"</t>
    </r>
  </si>
  <si>
    <r>
      <t>SUBPROGRAMA 2:</t>
    </r>
    <r>
      <rPr>
        <sz val="11"/>
        <color rgb="FF000000"/>
        <rFont val="Humanst521 BT"/>
        <family val="2"/>
      </rPr>
      <t>  5.1.2: Articulación con el Estado</t>
    </r>
  </si>
  <si>
    <r>
      <t xml:space="preserve">PROYECTO 5124: </t>
    </r>
    <r>
      <rPr>
        <sz val="11"/>
        <rFont val="Humanst521 BT"/>
        <family val="2"/>
      </rPr>
      <t xml:space="preserve">Actualización estadística del panorama agropecuario en Santander </t>
    </r>
  </si>
  <si>
    <r>
      <t xml:space="preserve">PROYECTO 5180: </t>
    </r>
    <r>
      <rPr>
        <sz val="11"/>
        <rFont val="Humanst521 BT"/>
        <family val="2"/>
      </rPr>
      <t xml:space="preserve">Identificación de propuestas articuladoras entre los actores del territorio del área de influencia de la UIS, en temas relacionados con gobernanza, adaptación y mitigación del cambio climático, a través de la Mesa de Bosques de Santanderfase 2 pos pandemia </t>
    </r>
  </si>
  <si>
    <r>
      <t>PROGRAMA 2:</t>
    </r>
    <r>
      <rPr>
        <sz val="11"/>
        <color rgb="FF000000"/>
        <rFont val="Humanst521 BT"/>
        <family val="2"/>
      </rPr>
      <t> 5.2 Emprendimiento</t>
    </r>
  </si>
  <si>
    <r>
      <t>SUBPROGRAMA 1:</t>
    </r>
    <r>
      <rPr>
        <sz val="11"/>
        <color rgb="FF000000"/>
        <rFont val="Humanst521 BT"/>
        <family val="2"/>
      </rPr>
      <t> 5.2.1 Emprendimiento</t>
    </r>
  </si>
  <si>
    <r>
      <t xml:space="preserve">PROYECTO 5138: </t>
    </r>
    <r>
      <rPr>
        <sz val="11"/>
        <rFont val="Humanst521 BT"/>
        <family val="2"/>
      </rPr>
      <t xml:space="preserve">Fomento al emprendimiento y relación con el sector productivo </t>
    </r>
  </si>
  <si>
    <r>
      <t>ENFOQUE ESTRATÉGICO 6:</t>
    </r>
    <r>
      <rPr>
        <sz val="11"/>
        <color theme="1"/>
        <rFont val="Humanst521 BT"/>
        <family val="2"/>
      </rPr>
      <t xml:space="preserve"> 6. Gestión Universitaria para la Excelencia Académica</t>
    </r>
  </si>
  <si>
    <r>
      <t>PROGRAMA 1:</t>
    </r>
    <r>
      <rPr>
        <sz val="11"/>
        <color rgb="FF000000"/>
        <rFont val="Humanst521 BT"/>
        <family val="2"/>
      </rPr>
      <t> 6.1 Gestión del Talento Humano</t>
    </r>
  </si>
  <si>
    <r>
      <t>SUBPROGRAMA 1:</t>
    </r>
    <r>
      <rPr>
        <sz val="11"/>
        <color rgb="FF000000"/>
        <rFont val="Humanst521 BT"/>
        <family val="2"/>
      </rPr>
      <t> 6.1.1 Desarrollo del Ciclo de Vida del Talento Humano</t>
    </r>
  </si>
  <si>
    <r>
      <t xml:space="preserve">PROYECTO 5147: </t>
    </r>
    <r>
      <rPr>
        <sz val="11"/>
        <rFont val="Humanst521 BT"/>
        <family val="2"/>
      </rPr>
      <t xml:space="preserve">Programa integral para el fortalecimiento de la gestión administrativa -PIGA- </t>
    </r>
  </si>
  <si>
    <t xml:space="preserve">   </t>
  </si>
  <si>
    <r>
      <t>PROGRAMA 2:</t>
    </r>
    <r>
      <rPr>
        <sz val="11"/>
        <color rgb="FF000000"/>
        <rFont val="Humanst521 BT"/>
        <family val="2"/>
      </rPr>
      <t> 6.2 Gestión Institucional</t>
    </r>
  </si>
  <si>
    <r>
      <t>SUBPROGRAMA 1:</t>
    </r>
    <r>
      <rPr>
        <sz val="11"/>
        <color rgb="FF000000"/>
        <rFont val="Humanst521 BT"/>
        <family val="2"/>
      </rPr>
      <t> 6.2.2  Mejoramiento de Procesos</t>
    </r>
  </si>
  <si>
    <r>
      <t xml:space="preserve">PROYECTO 5086: </t>
    </r>
    <r>
      <rPr>
        <sz val="11"/>
        <rFont val="Humanst521 BT"/>
        <family val="2"/>
      </rPr>
      <t xml:space="preserve">Implementación del modelo integrado de planeación y gestión, FASE 4 </t>
    </r>
  </si>
  <si>
    <r>
      <t xml:space="preserve">PROYECTO 5197: </t>
    </r>
    <r>
      <rPr>
        <sz val="11"/>
        <rFont val="Humanst521 BT"/>
        <family val="2"/>
      </rPr>
      <t>Desarrollo de un plan de gestion integral para los laboratorios de docencia de los programas de pregrado de la Facultad de Ingenierías Fisicoquímicas</t>
    </r>
  </si>
  <si>
    <r>
      <t xml:space="preserve">PROYECTO 5307: </t>
    </r>
    <r>
      <rPr>
        <sz val="11"/>
        <rFont val="Humanst521 BT"/>
        <family val="2"/>
      </rPr>
      <t>Implementación de estrategias en el proceso de seguimiento al Programa de Gestión Institucional (PGI) realizado por la Dirección de Control Interno y Evaluación de Gestión</t>
    </r>
  </si>
  <si>
    <r>
      <t>SUBPROGRAMA 2:</t>
    </r>
    <r>
      <rPr>
        <sz val="11"/>
        <color rgb="FF000000"/>
        <rFont val="Humanst521 BT"/>
        <family val="2"/>
      </rPr>
      <t> 6.2.3  Modernización Física y Tecnológica</t>
    </r>
  </si>
  <si>
    <r>
      <t>PROYECTO 5250:</t>
    </r>
    <r>
      <rPr>
        <sz val="11"/>
        <rFont val="Humanst521 BT"/>
        <family val="2"/>
      </rPr>
      <t xml:space="preserve"> FASE IV de la implementación del Modelo de Seguridad y Privacidad de la Información (MSPI) - DSI</t>
    </r>
  </si>
  <si>
    <r>
      <t>SUBPROGRAMA 3:</t>
    </r>
    <r>
      <rPr>
        <sz val="11"/>
        <color rgb="FF000000"/>
        <rFont val="Humanst521 BT"/>
        <family val="2"/>
      </rPr>
      <t> 6.2.4  Información y Comunicación</t>
    </r>
  </si>
  <si>
    <r>
      <t>PROYECTO 5102:</t>
    </r>
    <r>
      <rPr>
        <sz val="11"/>
        <rFont val="Humanst521 BT"/>
        <family val="2"/>
      </rPr>
      <t xml:space="preserve"> Ajuste de las tablas de retención documental de las unidades académicas y administrativas de la Universidad Industrial de Santander FASE 6 </t>
    </r>
  </si>
  <si>
    <r>
      <t>PROYECTO 5103:</t>
    </r>
    <r>
      <rPr>
        <sz val="11"/>
        <rFont val="Humanst521 BT"/>
        <family val="2"/>
      </rPr>
      <t xml:space="preserve"> Implementación del programa de Documentos Especiales - FASE II (n.° interno de proyecto 5103)</t>
    </r>
  </si>
  <si>
    <r>
      <t xml:space="preserve">PROYECTO 5236: </t>
    </r>
    <r>
      <rPr>
        <sz val="11"/>
        <rFont val="Humanst521 BT"/>
        <family val="2"/>
      </rPr>
      <t xml:space="preserve">Producción y desarrollo de productos audiovisuales para fortalecer la divulgación de contenido académico y de investigación de la Universidad Industrial de Santander  </t>
    </r>
  </si>
  <si>
    <r>
      <t xml:space="preserve">PROYECTO 5265: </t>
    </r>
    <r>
      <rPr>
        <sz val="11"/>
        <rFont val="Humanst521 BT"/>
        <family val="2"/>
      </rPr>
      <t xml:space="preserve">Renovación de los sistemas de información administrativos - Fase V </t>
    </r>
  </si>
  <si>
    <t>Nivel de cumplimiento  Programa de Gestión Institucional - Año 2022</t>
  </si>
  <si>
    <t>Enfoque 1. Formación integral e innovación pedagógica</t>
  </si>
  <si>
    <t>11(unidad)</t>
  </si>
  <si>
    <t>85,19%</t>
  </si>
  <si>
    <t>186(unidad)</t>
  </si>
  <si>
    <t>128(unidad)</t>
  </si>
  <si>
    <t>4,082 (unidad)</t>
  </si>
  <si>
    <t>34(unidad)</t>
  </si>
  <si>
    <t>Fondo Común 3170</t>
  </si>
  <si>
    <t>Fondo Común 2110</t>
  </si>
  <si>
    <t xml:space="preserve">Fondo Especial 7046
</t>
  </si>
  <si>
    <t>Fondo Especial 7930</t>
  </si>
  <si>
    <t xml:space="preserve">Fondo Común 2110 </t>
  </si>
  <si>
    <t xml:space="preserve">Fondo Común 3170
</t>
  </si>
  <si>
    <t>Fondo Común 3180</t>
  </si>
  <si>
    <t xml:space="preserve">Fondo Común 3180
</t>
  </si>
  <si>
    <t>Fondo Especial 7080</t>
  </si>
  <si>
    <t>Esta actividad se desarrollará en la vigencia 2023</t>
  </si>
  <si>
    <t>Esta actividad se realizará en el 2023</t>
  </si>
  <si>
    <t>Esta actividad no se pudo realizar en la vigencia 2022, la Unidad proyecta realizar el evento en 2023</t>
  </si>
  <si>
    <t>Teniendo en cuenta que el Comité Cultural no se pudo conformar en la vigencia 2022, estas actividades no se realizaron. La Unidad formuló el proyecto de gestión para la vigencia 2023</t>
  </si>
  <si>
    <t>Estas actividades quedaron pendientes de realizar en la vigencia 2023</t>
  </si>
  <si>
    <t>Las Unidades responsables continuarán con esta actividad en la vigencia 2023</t>
  </si>
  <si>
    <t>La Unidad presentará el documento en el Consejo de Facultad en la vigencia 2023</t>
  </si>
  <si>
    <t>Esta actividad está programada para finalizar en marzo de 2023</t>
  </si>
  <si>
    <t>% Avance enfoque estratégico</t>
  </si>
  <si>
    <t>% Avance proyecto</t>
  </si>
  <si>
    <t>% Avance  proyecto</t>
  </si>
  <si>
    <t>% Avance  enfoque estratégico</t>
  </si>
  <si>
    <t>% Cumplimiento proyecto</t>
  </si>
  <si>
    <t xml:space="preserve">Observaciones </t>
  </si>
  <si>
    <t>Dimensión/Nombre del proyecto</t>
  </si>
  <si>
    <t>Cumplimiento</t>
  </si>
  <si>
    <t xml:space="preserve">Programa 1.1:  Modelo Pedagógico </t>
  </si>
  <si>
    <t xml:space="preserve">Subprograma 1.1.1: Desarrollo y Gestión Curricular </t>
  </si>
  <si>
    <t>Proyecto 5112: Reforma curricular del programa de historia y archivística de la escuela de historia (fase II)</t>
  </si>
  <si>
    <t>Proyecto 5114: Evaluación curricular de programa de maestría en métodos y técnicas de investigación social con fines de renovación de registro calificado</t>
  </si>
  <si>
    <t>Proyecto 5116: Fase II: reforma curricular del programa en Ingeniería Química</t>
  </si>
  <si>
    <t>Proyecto 5126: Segunda autoevaluación de la licenciatura en lenguas extranjeras énfasis en inglés</t>
  </si>
  <si>
    <t>Proyecto 5142: Reforma curricular del programa doctorado en ciencias de la computación de la escuela de ingeniería de sistemas e informática - Fase II</t>
  </si>
  <si>
    <t>Proyecto 5143: Reforma curricular del programa maestría en informática para la educación de las escuelas de ingeniería de sistemas e informática, de educación e IPRED - fase II</t>
  </si>
  <si>
    <t>Proyecto 5171: Reforma curricular del programa de tecnología en gestión en judicial y criminalística del instituto de proyección regional y educación a distancia IPRED</t>
  </si>
  <si>
    <t>Proyecto 5190: Reforma curricular del programa de biología de la Escuela Biología fase uno (1)</t>
  </si>
  <si>
    <t>Proyecto 5200: Reforma curricular del programa de Ingeniería Metalúrgica de la Escuela Ingeniería Metalúrgica y Ciencia de los Materiales</t>
  </si>
  <si>
    <t>Proyecto 5203: Reforma curricular del programa ingeniería de petróleos de la Escuela Ingeniería de Petróleos</t>
  </si>
  <si>
    <t>Proyecto 5205: Reforma curricular del programa maestría en ingeniería de petróleos y gas de la Escuela de Ingeniería de Petróleos - fase II.</t>
  </si>
  <si>
    <t xml:space="preserve">Proyecto 5206: Reforma curricular del programa especialización en ingeniería de yacimientos de la Escuela de Ingeniería de Petróleos - fase II. </t>
  </si>
  <si>
    <t>Proyecto 5207: Reforma curricular del programa especialización en gerencia de hidrocarburos de la Escuela de Ingeniería de Petróleos.</t>
  </si>
  <si>
    <t xml:space="preserve">Proyecto 5208: Reforma curricular del programa especialización en ingeniería del gas de la Escuela de Ingeniería de Petróleos </t>
  </si>
  <si>
    <t>Proyecto 5210: Reforma curricular del programa especialización en producción de hidrocarburos de la Escuela de Ingeniería de Petróleos.</t>
  </si>
  <si>
    <t>Proyecto 5230: Fase 1 . Propuesta de reforma curricular del programa de licenciatura en educación básica primaria de la escuela de educación.</t>
  </si>
  <si>
    <t xml:space="preserve">Proyecto 5240: Reforma curricular del programa maestría en intervención social de la Escuela de Trabajo Social </t>
  </si>
  <si>
    <t xml:space="preserve">Proyecto 5243: Reforma curricular y renovación del registro calificado del programa de ingeniería electrónica de la escuela de ingenierías eléctrica, electrónica y de telecomunicaciones </t>
  </si>
  <si>
    <t>Proyecto 5259: Reforma curricular del programa maestría en pedagogía de la escuela de educación</t>
  </si>
  <si>
    <t>Proyecto 5270: Evaluación y reforma curricular del programa de fisioterapia fase 1</t>
  </si>
  <si>
    <t>Proyecto 5275: Reforma curricular del programa de pregrado en medicina de la Escuela de Medicina (segunda fase)</t>
  </si>
  <si>
    <t xml:space="preserve">Proyecto 5277: Reforma curricular del programa diseño industrial de la Escuela Diseño Industrial </t>
  </si>
  <si>
    <t xml:space="preserve">Proyecto 5279: Reforma curricular del programa de doctorado en química </t>
  </si>
  <si>
    <t>Proyecto 5282: Reforma curricular del programa de maestría en química</t>
  </si>
  <si>
    <t xml:space="preserve">Proyecto 5286: Reforma curricular del programa ingeniería mecánica de la Escuela de Ingeniería Mecánica </t>
  </si>
  <si>
    <t xml:space="preserve">Proyecto 5305: Reforma curricular del programa matemáticas de la Escuela de Matemáticas </t>
  </si>
  <si>
    <t xml:space="preserve">Subprograma 1.1.2: Formación Integral </t>
  </si>
  <si>
    <t>Proyecto 5146: Desarrollo del simposio regional de estudiantes de posgrados en computación</t>
  </si>
  <si>
    <t>Proyecto 5163: Propuesta de espacios de aprendizaje significativo para mejorar las competencias básicas, tecnológicas y comunicativas verbales en los estudiantes de ingeniería industrial - fase I</t>
  </si>
  <si>
    <t>Proyecto 5212: Diseño y ejecución de prácticas de laboratorios itinerantes en las sedes regionales UIS para el programa de Ingeniería Industrial</t>
  </si>
  <si>
    <t xml:space="preserve">Proyecto 5260: Desarrollo de espacios académicos en torno al concepto de exponencialidad tecnología como hoja de ruta para contextualizar cambios y oportunidades. </t>
  </si>
  <si>
    <t xml:space="preserve">Proyecto 5266: Creación de espacios para formar ciudadanos líderes ejemplares, a través de las competencias ciudadanas, a los estudiantes de la Facultad de Ingenierías Fisicomecánicas. </t>
  </si>
  <si>
    <t xml:space="preserve">Proyecto 5287: Fase II. Desarrollo de un espacio académico para la aplicación del diseño en las ramas de la Ingeniería Mecánica. </t>
  </si>
  <si>
    <t xml:space="preserve">Subprograma 1.1.4: Monitoreo y acompañamiento estudiantil   </t>
  </si>
  <si>
    <t>Proyecto 5109: Consolidación de la estrategia de mejoramiento del desempeño en la prueba saber pro de los estudiantes del programa de filosofía.</t>
  </si>
  <si>
    <t>Proyecto 5117: Seguimiento a la deserción y sobrepermanencia de los estudiantes del programa de economía</t>
  </si>
  <si>
    <t>Proyecto 5188: Articulación y acompañamiento académico de la UIS sede Barbosa con las instituciones de educación media del área de influencia. Fase 2</t>
  </si>
  <si>
    <t xml:space="preserve">Subprograma 1.1.5: Aprendizaje asistido por nuevas tecnologías   </t>
  </si>
  <si>
    <t>Proyecto 5122: Fortalecimiento y mantenimiento de la mesa técnica tic de la Facultad de Ciencias Humanas</t>
  </si>
  <si>
    <t xml:space="preserve">Proyecto 5176: La-conga PHYSICS - UIS: creación de una plataforma educativa innovadora de estudios teóricoprácticos en el nivel de posgrado de la escuela de física - fase III </t>
  </si>
  <si>
    <t xml:space="preserve">Programa 1.2:  Calidad y pertinencia de programas </t>
  </si>
  <si>
    <t xml:space="preserve">Subprograma 1.2.1: Calidad de programas </t>
  </si>
  <si>
    <t>Proyecto 5201: Autoevaluación con fines de renovación de acreditación del programa de ingeniería metalúrgica de la Escuela de Ingeniería Metalúrgica y Ciencia de los Materiales.</t>
  </si>
  <si>
    <t>Proyecto 5202: Autoevaluación con fines de acreditación del programa de doctorado en ingeniería de materiales de la Escuela de Ingeniería Metalúrgica y Ciencia de los Materiales.</t>
  </si>
  <si>
    <t xml:space="preserve">Proyecto 5215: Diagnóstico de las necesidades de planta profesoral de la Escuela de Ingeniería Civil </t>
  </si>
  <si>
    <t>Proyecto 5245: Presentación del "self study report" de los programas de ingeniería eléctrica e ingeniería electrónica para acreditación internacional ABET.</t>
  </si>
  <si>
    <t xml:space="preserve">Proyecto 5254: Autoevaluación con fines de acreditación del programa profesional en turismo de la sede UIS Socorro </t>
  </si>
  <si>
    <t xml:space="preserve">Proyecto 5258: Autoevaluación con fines de renovación de la acreditación del programa maestría en ingeniería electrónica de la escuela de ingenierías eléctrica, electrónica y de telecomunicaciones - E3T </t>
  </si>
  <si>
    <t xml:space="preserve">Proyecto 5268: Autoevaluación con fines de acreditación del programa Geología  </t>
  </si>
  <si>
    <t>Proyecto 5301: Autoevaluación con fines de acreditación del programa diseño industrial de la escuela diseño industrial</t>
  </si>
  <si>
    <t xml:space="preserve">Proyecto 5302: Autoevaluación con fines de acreditación del programa maestría en derechos humanos de la escuela de derecho y ciencia política </t>
  </si>
  <si>
    <t>Proyecto 5306: Autoevaluación con fines de acreditación del programa de microbiología y bioanálisis de la escuela de microbiología</t>
  </si>
  <si>
    <t xml:space="preserve">Subprograma 1.2.2: Pertinencia de programas </t>
  </si>
  <si>
    <t>Proyecto 5101: Propuesta de intención para la creación del programa especialización en neonatología del departamento de pediatría</t>
  </si>
  <si>
    <t>Proyecto 5128: Propuesta de intención para la creación de la especialización en sistemas sostenibles de producción agropecuaria y forestal</t>
  </si>
  <si>
    <t xml:space="preserve">Proyecto 5157: Renovación del registro calificado del programa de microbiología y bioanálisis de la escuela de microbiología </t>
  </si>
  <si>
    <t>Proyecto 5204: Creación del programa maestría en ingeniería de petróleos y gas, modalidad virtual de la escuela de ingeniería de petróleos. Fase II.</t>
  </si>
  <si>
    <t xml:space="preserve">Proyecto 5303: Propuesta de intención para la creación del programa especialización tecnológica en producción apícola </t>
  </si>
  <si>
    <t xml:space="preserve">Proyecto 5312: 'Propuesta de creación del programa Doctorado en Innovación y Diseño de la Escuela de Diseño Industrial </t>
  </si>
  <si>
    <t>Programa 1.3: Desarrollo profesoral</t>
  </si>
  <si>
    <t>Subprograma 1.3.1: Desarrollo de competencias pedagógicas del profesor</t>
  </si>
  <si>
    <t>Proyecto 5238: Jornadas de formación pedagógica de los profesores con el apoyo de CEDEDUIS.</t>
  </si>
  <si>
    <t>Enfoque 2.  Investigación e Innovación como ejes Articuladores de las Funciones Misionales</t>
  </si>
  <si>
    <t> Programa 2.1: Investigación</t>
  </si>
  <si>
    <t xml:space="preserve">Subprograma 2.1.1: Formación para la investigación </t>
  </si>
  <si>
    <t xml:space="preserve">Proyecto 5110: Fortalecimiento de semilleros de la escuela de filosofía </t>
  </si>
  <si>
    <t>Proyecto 5214: Propuesta de creación del doctorado en ingeniería industrial de la EEIE - fase 2</t>
  </si>
  <si>
    <t xml:space="preserve">Proyecto 5228: Propuesta para el fortalecimiento de los semilleros de investigación de la escuela de educación </t>
  </si>
  <si>
    <t xml:space="preserve">Subprograma 2.1.2: Investigación básica y articulada con el entorno </t>
  </si>
  <si>
    <t>Proyecto 5118: Análisis de la pertinencia de la investigación de la escuela de economía y administración</t>
  </si>
  <si>
    <t>Proyecto 5167: Creación de un nuevo grupo de investigación de la escuela de derecho y ciencia política</t>
  </si>
  <si>
    <t xml:space="preserve">Proyecto 5216: Diagnóstico de las condiciones para desarrollo de los planes estratégicos de los grupos de investigación de la escuela de ingeniería civil </t>
  </si>
  <si>
    <t>Proyecto 5276: Fortalecimiento de la investigación del programa de medicina</t>
  </si>
  <si>
    <t xml:space="preserve">Subprograma 2.1.3: Visibildad de la Investigación  </t>
  </si>
  <si>
    <t xml:space="preserve">Proyecto 5113: Desarrollo de la semana del pensamiento filosófico 2022 </t>
  </si>
  <si>
    <t xml:space="preserve">Proyecto 5127: Publicación del segundo número de la revista L </t>
  </si>
  <si>
    <t xml:space="preserve">Proyecto 5141: Desarrollo del III simposio de investigación en la enseñanza de lenguas y culturas </t>
  </si>
  <si>
    <t>Proyecto 5242: Fortalecimiento de la difusión y divulgación de los resultados de la investigación.</t>
  </si>
  <si>
    <t>Proyecto 5272: Conversión a formato digital de los trabajos de grado de la facultad de ingenierías fisicoménicas de la UIS</t>
  </si>
  <si>
    <t xml:space="preserve">Enfoque: 3. Cohesión Social y Construcción de Comunidad </t>
  </si>
  <si>
    <t>Programa 3.1: Culturas UIS</t>
  </si>
  <si>
    <t>Subprograma 3.1.1: Patrimonio y culturas</t>
  </si>
  <si>
    <t xml:space="preserve">Proyecto 5097: Diseño de un portafolio de productos con la colección somos UIS </t>
  </si>
  <si>
    <t>Subprograma 3.1.2: Expresiones artísticas</t>
  </si>
  <si>
    <t>Proyecto 5106: VI semana del trombón UIS</t>
  </si>
  <si>
    <t xml:space="preserve">Proyecto 5107: Desarrollo del programa para transmisión en redes: "desde adentro: escuela de artes en perspectiva - segunda temporada" </t>
  </si>
  <si>
    <t>Proyecto 5234: Creación, producción y publicación de contenido para impulsar la promoción y divulgación de audiovisuales culturales UIS 2022.</t>
  </si>
  <si>
    <t xml:space="preserve">Programa 3.2: Bienestar de la comunidad </t>
  </si>
  <si>
    <t>Subprograma 3.2.1: Bienestar de la comunidad UIS</t>
  </si>
  <si>
    <t>Proyecto 5172: Diseño e implementación del programa para el manejo de pacientes con diagnóstico de sobrepeso y obesidad afiliados a UISALUD</t>
  </si>
  <si>
    <t xml:space="preserve">Proyecto 5193: Campaña de sensibilización a usuarios y funcionarios de los servicios de alimentación adscritos a la coordinación de servicios de alimentación para prevenir la pérdida y el desperdicio de alimentos (PDA) </t>
  </si>
  <si>
    <t xml:space="preserve">Proyecto 5217: Mejoramiento de las condiciones de seguridad y salud en el trabajo en los laboratorios de la escuela de ingeniería civil. </t>
  </si>
  <si>
    <t>Subprograma 3.2.2: Construcción de comunidad</t>
  </si>
  <si>
    <t>Proyecto 5115: Conmemoración de los 400 años de Bucaramanga</t>
  </si>
  <si>
    <t xml:space="preserve">Enfoque 4. Diseño de soluciones compartidas para atender prioridades nacionales y retos globales </t>
  </si>
  <si>
    <t xml:space="preserve">Programa 4.1: Interacción con el entorno académico internacional </t>
  </si>
  <si>
    <t xml:space="preserve">Subprograma 4.1.3: Movilidad y misiones académicas entrantes y salientes </t>
  </si>
  <si>
    <t xml:space="preserve">Proyecto 5139: Creación del centro de consejería para la internacionalización de la escuela de idiomas </t>
  </si>
  <si>
    <t xml:space="preserve">Subprograma 4.1.4: Redes académicas de colaboración </t>
  </si>
  <si>
    <t xml:space="preserve">Proyecto 5179: Promoción del desarrollo de la educación posgradual colombiana mediante el ejercicio de la presidencia por la UIS en la red colombiana de posgrados </t>
  </si>
  <si>
    <t xml:space="preserve">Proyecto 5263: Capacitación de los docentes de la Escuela de Enfermería UIS en proyectos de cooperación. </t>
  </si>
  <si>
    <t>Programa 4.2: Visibilidad y prestigio internacional</t>
  </si>
  <si>
    <t>Subprograma 4.2.1: Imagen institucional</t>
  </si>
  <si>
    <t xml:space="preserve">Proyecto 5229: Desarrollo de un evento académico internacional de turismo </t>
  </si>
  <si>
    <t xml:space="preserve">Programa 4.3: Egresados </t>
  </si>
  <si>
    <t xml:space="preserve">Subprograma 4.3.1: Seguimiento a Egresados </t>
  </si>
  <si>
    <t xml:space="preserve">Proyecto 5119: Seguimiento e interacción con los graduados del programa de pregrado en economía </t>
  </si>
  <si>
    <t>Proyecto 5267: Seguimiento a los graduados del programa de enfermería UIS.</t>
  </si>
  <si>
    <t xml:space="preserve">Subprograma 4.3.2: Relación con Egresados </t>
  </si>
  <si>
    <t xml:space="preserve">Proyecto 5166: Fortalecimiento e implementación de estrategias para promover la relación con los egresados de la escuela de geología de la UIS </t>
  </si>
  <si>
    <t xml:space="preserve">Proyecto 5168: Consolidación de relación egresados mediante la creación del programa interno: "Escuela de Egresados de Derecho y Ciencia Política UIS" </t>
  </si>
  <si>
    <t xml:space="preserve">Proyecto 5244: Desarrollo del IV Simposio de Actualidades en Nutrición y XXII Encuentro de Egresados </t>
  </si>
  <si>
    <t>Proyecto 5284: Fortalecimiento de la interacción del programa de química con la industria y con sus egresados</t>
  </si>
  <si>
    <t xml:space="preserve">Enfoque 5: Democratización del conocimiento para la transformación social y el logro del buen vivir </t>
  </si>
  <si>
    <t xml:space="preserve">Programa 5.1: Extensión para la vinculación con la sociedad, el estado y las empresas </t>
  </si>
  <si>
    <t xml:space="preserve">Subprograma 5.1.1: Articulación con la sociedad </t>
  </si>
  <si>
    <t xml:space="preserve">Proyecto 5108: Propuesta de reglamento programas de extensión, fase 3 </t>
  </si>
  <si>
    <t xml:space="preserve">Proyecto 5123: Convenio con el instituto de formación para el trabajo de la Cruz Roja </t>
  </si>
  <si>
    <t>Proyecto 5125: Propuesta de creación de dos cursos de extensión de la escuela de historia</t>
  </si>
  <si>
    <t>Proyecto 5140: Desarrollo de la semana del lenguaje 2022: traducción, traductología e interpretación</t>
  </si>
  <si>
    <t xml:space="preserve">Proyecto 5154: Diseño de una estrategia para fortalecer el portafolio de extensión del departamento de educación física y deportes. </t>
  </si>
  <si>
    <t>Proyecto 5169: Fortalecimiento del sistema de asistencia jurídica virtual del consultorio jurídico y centro de conciliación UIS</t>
  </si>
  <si>
    <t>Proyecto 5170: Elaboración de la propuesta de un evento de carácter internacional en el área de derecho</t>
  </si>
  <si>
    <t xml:space="preserve">Proyecto 5191: Formación en DOS para la formulación de proyectos innovadores enfocados hacia la sostenibilidad desde la UIS Sede Barbosa </t>
  </si>
  <si>
    <t xml:space="preserve">Proyecto 5195: Plan de innovación para los servicios de extensión de la facultad de ingenierías fisicoquímicas de la Universidad Industrial de Santander. Fase I </t>
  </si>
  <si>
    <t>Proyecto 5211: Curso en violencias de género</t>
  </si>
  <si>
    <t xml:space="preserve">Proyecto 5222: Actividad educativa Móncora - análisis de información meteorológica para la comprensión del cambio climático con profesores y estudiantes de colegios de Bucaramanga y su área metropolitana. </t>
  </si>
  <si>
    <t>Proyecto 5225: Desarrollo del evento: conversemos sobre educación una apuesta por el presente y futuro del país.</t>
  </si>
  <si>
    <t xml:space="preserve">Proyecto 5304: Propuesta de creación del "Diplomado en Producción Apícola" en la Sede UIS Socorro </t>
  </si>
  <si>
    <t>Proyecto 5308: Proyección Social STEM Academia</t>
  </si>
  <si>
    <t xml:space="preserve">Subprograma 5.1.3: Articulación con el sector productivo </t>
  </si>
  <si>
    <t xml:space="preserve">Proyecto 5185: Diseño de un programa de inglés con propósitos específicos para lenguaje de programación </t>
  </si>
  <si>
    <t>Proyecto 5285: Diseño de portafolio de servicios de la Escuela de Diseño Industrial</t>
  </si>
  <si>
    <t>Programa 5.2: Emprendimiento</t>
  </si>
  <si>
    <t>Subprograma 5.2.1: Emprendimiento</t>
  </si>
  <si>
    <t xml:space="preserve">Proyecto 5165: Diseño de un programa de emprendimiento que apoye a la comunidad de la Escuela de Estudios Industriales y Empresariales - Fase 1 </t>
  </si>
  <si>
    <t xml:space="preserve">Programa 5.3: Regionalización </t>
  </si>
  <si>
    <t xml:space="preserve">Subprograma 5.3.2: Desarrollo integral de la región </t>
  </si>
  <si>
    <t xml:space="preserve">Proyecto 5178: Identificación de propuestas y proyectos de grado de la UIS relacionados con el sector agropecuario y ambiental que impacten los ODS en el territorio santandereano. </t>
  </si>
  <si>
    <t xml:space="preserve">Enfoque 6: Gestión Universitaria para la excelencia académica </t>
  </si>
  <si>
    <t xml:space="preserve">Programa 6.1: Gestión del talento humano </t>
  </si>
  <si>
    <t xml:space="preserve">Subprograma 6.1.1: Desarrollo del ciclo de vida del Talento Humano </t>
  </si>
  <si>
    <t xml:space="preserve">Proyecto 5218: Desarrollo de un plan de capacitación al personal de los servicios de salud </t>
  </si>
  <si>
    <t xml:space="preserve">Proyecto 5271: Inducción al personal vinculado a la escuela de Enfermería UIS. </t>
  </si>
  <si>
    <t xml:space="preserve">Programa 6.2: Gestión Institucional  </t>
  </si>
  <si>
    <t xml:space="preserve">Subprograma 6.2.2: Mejoramiento de Procesos </t>
  </si>
  <si>
    <t xml:space="preserve">Proyecto 5096: Gestión de documentos de la división de publicaciones - Fase 4 </t>
  </si>
  <si>
    <t>Proyecto 5162: Estandarización de los procesos de producción del laboratorio de preparación de muestras geológicas de la Escuela de Geología</t>
  </si>
  <si>
    <t xml:space="preserve">Proyecto 5164: Organización y gestión de las colecciones geológicas de la escuela de geología </t>
  </si>
  <si>
    <t>Proyecto 5219: Actualización del esquema de organización interno de la escuela de Ingeniería Civil.</t>
  </si>
  <si>
    <t xml:space="preserve">Proyecto 5220: Verificación y ajuste de la información registrada en el sistema académico UIS - Fase 4  </t>
  </si>
  <si>
    <t xml:space="preserve">Proyecto 5223:Implementación de la herramienta 9s´s en los talleres de la división de mantenimiento tecnológico </t>
  </si>
  <si>
    <t xml:space="preserve">Proyecto 5224: Elaboración de guías e instructivos para el personal de la división de mantenimiento tecnológico </t>
  </si>
  <si>
    <t xml:space="preserve">Subprograma 6.2.3: Modernización física y tecnológica  </t>
  </si>
  <si>
    <t xml:space="preserve">Proyecto 5150: Diagnóstico del estado de los espacios físicos del Departamento de Cultura Física y Deportes </t>
  </si>
  <si>
    <t xml:space="preserve">Proyecto 5227: Mantenimiento de la infraestructura física de las sedes del área metropolitana de Bucaramanga de la Universidad Industrial de Santander. </t>
  </si>
  <si>
    <t xml:space="preserve">Proyecto 5289: Mejoramiento de la capacidad de los laboratorios de Ingeniería Mecánica </t>
  </si>
  <si>
    <t xml:space="preserve">Subprograma 6.2.4: Información y Comunicación  </t>
  </si>
  <si>
    <t xml:space="preserve">Proyecto 5181: Estrategias de promoción en el entorno de la oferta académica Posgradual UIS </t>
  </si>
  <si>
    <t xml:space="preserve">Proyecto 5182: Implementación de un nuevo módulo para el sistema de gestión de reuniones - SIGER del IPRED </t>
  </si>
  <si>
    <t xml:space="preserve">Proyecto 5221: Implementación del plan estratégico de comunicaciones de la Escuela de Ingeniería Civil </t>
  </si>
  <si>
    <t xml:space="preserve">Proyecto 5233: Producción de contenido Educomunicativos Digital </t>
  </si>
  <si>
    <t xml:space="preserve">Proyecto 5247: Sistema de Gestión de la Información E3T, página web y redes sociales Fase II. </t>
  </si>
  <si>
    <t xml:space="preserve">Proyecto 5248: Diseño e implementación de la plataforma: enlace virtual UIS - RELEXT, Fase 2. </t>
  </si>
  <si>
    <r>
      <t>Nivel de cumplimiento  Programa de Gestión</t>
    </r>
    <r>
      <rPr>
        <sz val="11"/>
        <color theme="1"/>
        <rFont val="Humanst521 BT"/>
        <family val="2"/>
      </rPr>
      <t xml:space="preserve"> de Unidad</t>
    </r>
    <r>
      <rPr>
        <b/>
        <sz val="11"/>
        <color theme="1"/>
        <rFont val="Humanst521 BT"/>
        <family val="2"/>
      </rPr>
      <t xml:space="preserve"> 2022</t>
    </r>
  </si>
  <si>
    <t>Anexo 3. Programa de Gestión de Unidad 2022</t>
  </si>
  <si>
    <t>En este documento se presentan los proyectos de gestión incluidos en el Programa de Gestión de Unidad 2022 y se relaciona el nivel de cumplimiento obtenido en cada uno de ellos, están organizados en la estructura de Diemsnión, programa y subprograma</t>
  </si>
  <si>
    <t>ENFOQUE ESTRATÉGICO 1. FORMACIÓN INTEGRAL E INNOVACÓN PEDAGÓGICA</t>
  </si>
  <si>
    <t>ENFOQUE ESTRATÉGICO 2. INVESTIGACIÓN E INNOVACIÓN COMO EJES ARTICULADORES DE LAS FUNCIONES MISIONALES</t>
  </si>
  <si>
    <t>ENFOQUE ESTRATÉGICO 3. COHESIÓN SOCIAL Y CONSTRUCCIÓN DE COMUNIDAD</t>
  </si>
  <si>
    <t xml:space="preserve">ENFOQUE ESTRATÉGICO 4. DISEÑO DE SOLUCIONES COMPARTIDAS PARA ATENDER PRIORIDADES NACIONALES Y RETOS GLOBALES </t>
  </si>
  <si>
    <t xml:space="preserve">ENFOQUE ESTRATÉGICO 5.  DEMOCRATIZACIÓN DEL CONOCIMIENTO PARA LA TRANSFORMACIÓN SOCIAL Y EL LOGRO DEL BUEN VIVIR </t>
  </si>
  <si>
    <t>ENFOQUE ESTRATÉGICO 6. GESTIÓN UNIVERSITARIA PARA LA EXCELENCIA ACADÉMICA</t>
  </si>
  <si>
    <t>ANEXO 1. PROGRAMA DE GESTIÓN INSTITUCIONAL 2022</t>
  </si>
  <si>
    <t>Se evidenció que el porcentaje de avance del proyecto, en indicadores y actividades, corresponde a las evidencias presentadas por la Unidad gestora.</t>
  </si>
  <si>
    <t>Esta actividad se finalizará en el 2023, en el marco del semestre 2022-2</t>
  </si>
  <si>
    <t>Esta actividad se desarrollará en la vigencia 2023, en el marco del semestre 2022-2</t>
  </si>
  <si>
    <t>Fecha de terminación 
AA/MM/DD</t>
  </si>
  <si>
    <t>Fecha de inicio 
AA/MM/DD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</si>
</sst>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quot;$&quot;\ * #,##0_-;_-&quot;$&quot;\ * &quot;-&quot;_-;_-@_-"/>
    <numFmt numFmtId="165" formatCode="_-&quot;$&quot;\ * #,##0.00_-;\-&quot;$&quot;\ * #,##0.00_-;_-&quot;$&quot;\ * &quot;-&quot;??_-;_-@_-"/>
    <numFmt numFmtId="166" formatCode="0.0%"/>
    <numFmt numFmtId="167" formatCode=";;;"/>
    <numFmt numFmtId="168" formatCode="&quot;$&quot;\ #,##0.00"/>
    <numFmt numFmtId="169" formatCode="&quot;$&quot;\ #,##0"/>
    <numFmt numFmtId="170" formatCode="0.000%"/>
    <numFmt numFmtId="171" formatCode="&quot;$&quot;#,##0"/>
  </numFmts>
  <fonts count="17" x14ac:knownFonts="1">
    <font>
      <sz val="11"/>
      <color theme="1"/>
      <name val="Calibri"/>
      <family val="2"/>
      <scheme val="minor"/>
    </font>
    <font>
      <sz val="11"/>
      <color theme="1"/>
      <name val="Calibri"/>
      <family val="2"/>
      <scheme val="minor"/>
    </font>
    <font>
      <sz val="10"/>
      <name val="Tahoma"/>
      <family val="2"/>
    </font>
    <font>
      <b/>
      <sz val="11"/>
      <name val="Humanst521 BT"/>
      <family val="2"/>
    </font>
    <font>
      <sz val="11"/>
      <name val="Humanst521 BT"/>
      <family val="2"/>
    </font>
    <font>
      <b/>
      <sz val="11"/>
      <color rgb="FF000000"/>
      <name val="Humanst521 BT"/>
      <family val="2"/>
    </font>
    <font>
      <sz val="11"/>
      <color rgb="FF000000"/>
      <name val="Humanst521 BT"/>
      <family val="2"/>
    </font>
    <font>
      <sz val="11"/>
      <color theme="1"/>
      <name val="Humanst521 BT"/>
      <family val="2"/>
    </font>
    <font>
      <sz val="11"/>
      <color rgb="FFFF0000"/>
      <name val="Humanst521 BT"/>
      <family val="2"/>
    </font>
    <font>
      <b/>
      <sz val="11"/>
      <color theme="1"/>
      <name val="Humanst521 BT"/>
      <family val="2"/>
    </font>
    <font>
      <i/>
      <sz val="11"/>
      <color theme="1"/>
      <name val="Humanst521 BT"/>
      <family val="2"/>
    </font>
    <font>
      <sz val="8"/>
      <name val="Calibri"/>
      <family val="2"/>
      <scheme val="minor"/>
    </font>
    <font>
      <sz val="10"/>
      <name val="Times New Roman"/>
      <family val="1"/>
      <charset val="204"/>
    </font>
    <font>
      <sz val="11"/>
      <name val="Humanst521 BT"/>
      <family val="2"/>
    </font>
    <font>
      <i/>
      <sz val="11"/>
      <name val="Humanst521 BT"/>
      <family val="2"/>
    </font>
    <font>
      <i/>
      <sz val="11"/>
      <color rgb="FF000000"/>
      <name val="Humanst521 BT"/>
      <family val="2"/>
    </font>
    <font>
      <sz val="11"/>
      <color theme="2" tint="-0.249977111117893"/>
      <name val="Humanst521 BT"/>
      <family val="2"/>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s>
  <cellStyleXfs count="9">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0" fontId="1" fillId="0" borderId="0"/>
    <xf numFmtId="0" fontId="12" fillId="0" borderId="0" applyNumberFormat="0" applyFill="0" applyBorder="0" applyProtection="0">
      <alignment vertical="top" wrapText="1"/>
    </xf>
    <xf numFmtId="9" fontId="1" fillId="0" borderId="0" applyFont="0" applyFill="0" applyBorder="0" applyAlignment="0" applyProtection="0"/>
    <xf numFmtId="0" fontId="1" fillId="0" borderId="0"/>
  </cellStyleXfs>
  <cellXfs count="671">
    <xf numFmtId="0" fontId="0" fillId="0" borderId="0" xfId="0"/>
    <xf numFmtId="0" fontId="8" fillId="0" borderId="0" xfId="0" applyFont="1" applyAlignment="1">
      <alignment vertical="top" wrapText="1"/>
    </xf>
    <xf numFmtId="0" fontId="4" fillId="0" borderId="0" xfId="0" applyFont="1" applyAlignment="1">
      <alignment vertical="center" wrapText="1"/>
    </xf>
    <xf numFmtId="0" fontId="8" fillId="0" borderId="0" xfId="0" applyFont="1" applyAlignment="1">
      <alignment horizontal="center" vertical="center" wrapText="1"/>
    </xf>
    <xf numFmtId="0" fontId="7" fillId="0" borderId="0" xfId="0" applyFont="1"/>
    <xf numFmtId="0" fontId="4" fillId="0" borderId="0" xfId="0" applyFont="1"/>
    <xf numFmtId="0" fontId="8" fillId="0" borderId="0" xfId="0" applyFont="1"/>
    <xf numFmtId="0" fontId="7"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xf>
    <xf numFmtId="0" fontId="8" fillId="0" borderId="0" xfId="0" applyFont="1" applyAlignment="1">
      <alignment horizontal="center" vertical="center"/>
    </xf>
    <xf numFmtId="168" fontId="4" fillId="0" borderId="18" xfId="1" applyNumberFormat="1" applyFont="1" applyFill="1" applyBorder="1" applyAlignment="1">
      <alignment horizontal="center" vertical="center" wrapText="1"/>
    </xf>
    <xf numFmtId="168" fontId="7" fillId="0" borderId="0" xfId="0" applyNumberFormat="1" applyFont="1" applyAlignment="1">
      <alignment horizontal="center"/>
    </xf>
    <xf numFmtId="168" fontId="4" fillId="0" borderId="18" xfId="1" applyNumberFormat="1" applyFont="1" applyFill="1" applyBorder="1" applyAlignment="1">
      <alignment horizontal="center" vertical="center"/>
    </xf>
    <xf numFmtId="0" fontId="7" fillId="2" borderId="0" xfId="0" applyFont="1" applyFill="1"/>
    <xf numFmtId="0" fontId="4" fillId="0" borderId="2" xfId="0" applyFont="1" applyBorder="1" applyAlignment="1">
      <alignment horizontal="center" vertical="center" wrapText="1"/>
    </xf>
    <xf numFmtId="0" fontId="7" fillId="0" borderId="0" xfId="3" applyNumberFormat="1" applyFont="1" applyFill="1" applyBorder="1" applyAlignment="1">
      <alignment vertical="center" wrapText="1"/>
    </xf>
    <xf numFmtId="10" fontId="7" fillId="0" borderId="0" xfId="3" applyNumberFormat="1" applyFont="1" applyFill="1" applyBorder="1" applyAlignment="1">
      <alignment vertical="center" wrapText="1"/>
    </xf>
    <xf numFmtId="0" fontId="4" fillId="0" borderId="0" xfId="0" applyFont="1" applyAlignment="1">
      <alignment horizontal="left" vertical="top" wrapText="1"/>
    </xf>
    <xf numFmtId="0" fontId="4" fillId="0" borderId="0" xfId="0" applyFont="1" applyAlignment="1">
      <alignment horizontal="center" vertical="top" wrapText="1"/>
    </xf>
    <xf numFmtId="0" fontId="7" fillId="0" borderId="0" xfId="0" applyFont="1" applyAlignment="1">
      <alignment horizontal="left" vertical="top" wrapText="1"/>
    </xf>
    <xf numFmtId="166" fontId="7" fillId="0" borderId="0" xfId="0" applyNumberFormat="1" applyFont="1" applyAlignment="1">
      <alignment horizontal="left" vertical="top" wrapText="1"/>
    </xf>
    <xf numFmtId="0" fontId="9" fillId="0" borderId="0" xfId="3" applyNumberFormat="1" applyFont="1" applyFill="1" applyBorder="1" applyAlignment="1">
      <alignment horizontal="center" vertical="center" wrapText="1"/>
    </xf>
    <xf numFmtId="10" fontId="9" fillId="0" borderId="0" xfId="3" applyNumberFormat="1" applyFont="1" applyFill="1" applyBorder="1" applyAlignment="1">
      <alignment horizontal="center" vertical="center" wrapText="1"/>
    </xf>
    <xf numFmtId="166" fontId="9" fillId="0" borderId="16" xfId="3" applyNumberFormat="1" applyFont="1" applyFill="1" applyBorder="1" applyAlignment="1">
      <alignment horizontal="center" vertical="center" wrapText="1"/>
    </xf>
    <xf numFmtId="166" fontId="9" fillId="0" borderId="1" xfId="3" applyNumberFormat="1" applyFont="1" applyFill="1" applyBorder="1" applyAlignment="1">
      <alignment horizontal="center" vertical="center" wrapText="1"/>
    </xf>
    <xf numFmtId="0" fontId="9" fillId="0" borderId="0" xfId="0" applyFont="1" applyAlignment="1">
      <alignment horizontal="center" vertical="center" wrapText="1"/>
    </xf>
    <xf numFmtId="166" fontId="9" fillId="5" borderId="19" xfId="3" applyNumberFormat="1" applyFont="1" applyFill="1" applyBorder="1" applyAlignment="1">
      <alignment vertical="center" wrapText="1"/>
    </xf>
    <xf numFmtId="166" fontId="9" fillId="5" borderId="20" xfId="3" applyNumberFormat="1" applyFont="1" applyFill="1" applyBorder="1" applyAlignment="1">
      <alignment vertical="center" wrapText="1"/>
    </xf>
    <xf numFmtId="0" fontId="7" fillId="0" borderId="0" xfId="0" applyFont="1" applyAlignment="1">
      <alignment vertical="center"/>
    </xf>
    <xf numFmtId="0" fontId="4" fillId="0" borderId="1" xfId="0" applyFont="1" applyBorder="1"/>
    <xf numFmtId="0" fontId="4" fillId="0" borderId="2" xfId="0" applyFont="1" applyBorder="1" applyAlignment="1">
      <alignment horizontal="center" vertical="center"/>
    </xf>
    <xf numFmtId="0" fontId="3" fillId="0" borderId="3" xfId="0" applyFont="1" applyBorder="1" applyAlignment="1">
      <alignment horizontal="left" vertical="center" wrapText="1"/>
    </xf>
    <xf numFmtId="166" fontId="9" fillId="0" borderId="1" xfId="3" applyNumberFormat="1" applyFont="1" applyFill="1" applyBorder="1" applyAlignment="1">
      <alignment vertical="center" wrapText="1"/>
    </xf>
    <xf numFmtId="166" fontId="7" fillId="0" borderId="3" xfId="3" applyNumberFormat="1" applyFont="1" applyFill="1" applyBorder="1" applyAlignment="1">
      <alignment vertical="center" wrapText="1"/>
    </xf>
    <xf numFmtId="166" fontId="7" fillId="0" borderId="2" xfId="3" applyNumberFormat="1" applyFont="1" applyFill="1" applyBorder="1" applyAlignment="1">
      <alignment vertical="center" wrapText="1"/>
    </xf>
    <xf numFmtId="166" fontId="9" fillId="0" borderId="3" xfId="3" applyNumberFormat="1" applyFont="1" applyFill="1" applyBorder="1" applyAlignment="1">
      <alignment vertical="center" wrapText="1"/>
    </xf>
    <xf numFmtId="0" fontId="4" fillId="0" borderId="4" xfId="0" applyFont="1" applyBorder="1" applyAlignment="1">
      <alignment vertical="center"/>
    </xf>
    <xf numFmtId="0" fontId="4" fillId="0" borderId="0" xfId="0" applyFont="1" applyAlignment="1">
      <alignment horizontal="center" vertical="center"/>
    </xf>
    <xf numFmtId="0" fontId="3" fillId="0" borderId="5" xfId="0" applyFont="1" applyBorder="1" applyAlignment="1">
      <alignment horizontal="left" vertical="center" wrapText="1"/>
    </xf>
    <xf numFmtId="166" fontId="9" fillId="0" borderId="4" xfId="3" applyNumberFormat="1" applyFont="1" applyFill="1" applyBorder="1" applyAlignment="1">
      <alignment vertical="center" wrapText="1"/>
    </xf>
    <xf numFmtId="166" fontId="9" fillId="0" borderId="0" xfId="3" applyNumberFormat="1" applyFont="1" applyFill="1" applyBorder="1" applyAlignment="1">
      <alignment vertical="center" wrapText="1"/>
    </xf>
    <xf numFmtId="166" fontId="7" fillId="0" borderId="5" xfId="3" applyNumberFormat="1" applyFont="1" applyFill="1" applyBorder="1" applyAlignment="1">
      <alignment vertical="center" wrapText="1"/>
    </xf>
    <xf numFmtId="166" fontId="7" fillId="0" borderId="0" xfId="3" applyNumberFormat="1" applyFont="1" applyFill="1" applyBorder="1" applyAlignment="1">
      <alignment vertical="center" wrapText="1"/>
    </xf>
    <xf numFmtId="10" fontId="7" fillId="0" borderId="0" xfId="0" applyNumberFormat="1" applyFont="1"/>
    <xf numFmtId="166" fontId="9" fillId="0" borderId="12" xfId="3" applyNumberFormat="1" applyFont="1" applyFill="1" applyBorder="1" applyAlignment="1">
      <alignment vertical="center" wrapText="1"/>
    </xf>
    <xf numFmtId="166" fontId="7" fillId="0" borderId="14" xfId="3" applyNumberFormat="1" applyFont="1" applyFill="1" applyBorder="1" applyAlignment="1">
      <alignment vertical="center" wrapText="1"/>
    </xf>
    <xf numFmtId="0" fontId="3" fillId="0" borderId="0" xfId="0" applyFont="1" applyAlignment="1">
      <alignment horizontal="left" vertical="center" wrapText="1"/>
    </xf>
    <xf numFmtId="166" fontId="7" fillId="0" borderId="4" xfId="3" applyNumberFormat="1" applyFont="1" applyFill="1" applyBorder="1" applyAlignment="1">
      <alignment vertical="center" wrapText="1"/>
    </xf>
    <xf numFmtId="167" fontId="7" fillId="0" borderId="0" xfId="0" applyNumberFormat="1" applyFont="1"/>
    <xf numFmtId="0" fontId="4" fillId="0" borderId="1" xfId="0" applyFont="1" applyBorder="1" applyAlignment="1">
      <alignment vertical="center"/>
    </xf>
    <xf numFmtId="10" fontId="7" fillId="0" borderId="0" xfId="3" applyNumberFormat="1" applyFont="1" applyFill="1" applyBorder="1" applyAlignment="1">
      <alignment vertical="center"/>
    </xf>
    <xf numFmtId="0" fontId="7" fillId="0" borderId="0" xfId="0" applyFont="1" applyAlignment="1">
      <alignment horizontal="right"/>
    </xf>
    <xf numFmtId="0" fontId="7" fillId="0" borderId="0" xfId="0" applyFont="1" applyAlignment="1">
      <alignment wrapText="1"/>
    </xf>
    <xf numFmtId="0" fontId="7" fillId="0" borderId="2" xfId="0" applyFont="1" applyBorder="1" applyAlignment="1">
      <alignment horizontal="center" vertical="center" wrapText="1"/>
    </xf>
    <xf numFmtId="0" fontId="7" fillId="0" borderId="0" xfId="0" applyFont="1" applyAlignment="1">
      <alignment horizontal="center" vertical="center" wrapText="1"/>
    </xf>
    <xf numFmtId="0" fontId="4" fillId="0" borderId="12" xfId="0" applyFont="1" applyBorder="1" applyAlignment="1">
      <alignment vertical="center"/>
    </xf>
    <xf numFmtId="0" fontId="3" fillId="0" borderId="14" xfId="0" applyFont="1" applyBorder="1" applyAlignment="1">
      <alignment horizontal="left" vertical="center" wrapText="1"/>
    </xf>
    <xf numFmtId="0" fontId="7" fillId="0" borderId="13" xfId="0" applyFont="1" applyBorder="1" applyAlignment="1">
      <alignment horizontal="center" vertical="center" wrapText="1"/>
    </xf>
    <xf numFmtId="166" fontId="7" fillId="0" borderId="13" xfId="3" applyNumberFormat="1" applyFont="1" applyFill="1" applyBorder="1" applyAlignment="1">
      <alignment vertical="center" wrapText="1"/>
    </xf>
    <xf numFmtId="0" fontId="4" fillId="0" borderId="0" xfId="0" applyFont="1" applyAlignment="1">
      <alignment horizontal="center" vertical="center" wrapText="1"/>
    </xf>
    <xf numFmtId="166" fontId="7" fillId="0" borderId="20" xfId="3" applyNumberFormat="1" applyFont="1" applyFill="1" applyBorder="1" applyAlignment="1">
      <alignment vertical="center" wrapText="1"/>
    </xf>
    <xf numFmtId="166" fontId="7" fillId="0" borderId="1" xfId="3" applyNumberFormat="1" applyFont="1" applyFill="1" applyBorder="1" applyAlignment="1">
      <alignment vertical="center" wrapText="1"/>
    </xf>
    <xf numFmtId="0" fontId="3" fillId="0" borderId="2" xfId="0" applyFont="1" applyBorder="1" applyAlignment="1">
      <alignment horizontal="left" vertical="center" wrapText="1"/>
    </xf>
    <xf numFmtId="0" fontId="4" fillId="0" borderId="4" xfId="0" applyFont="1" applyBorder="1"/>
    <xf numFmtId="0" fontId="4" fillId="0" borderId="12" xfId="0" applyFont="1" applyBorder="1"/>
    <xf numFmtId="0" fontId="4" fillId="0" borderId="13" xfId="0" applyFont="1" applyBorder="1" applyAlignment="1">
      <alignment horizontal="center" vertical="center" wrapText="1"/>
    </xf>
    <xf numFmtId="0" fontId="3" fillId="0" borderId="13" xfId="0" applyFont="1" applyBorder="1" applyAlignment="1">
      <alignment horizontal="left" vertical="center" wrapText="1"/>
    </xf>
    <xf numFmtId="0" fontId="4" fillId="0" borderId="19" xfId="0" applyFont="1" applyBorder="1"/>
    <xf numFmtId="0" fontId="4" fillId="0" borderId="20" xfId="0" applyFont="1" applyBorder="1" applyAlignment="1">
      <alignment horizontal="center" vertical="center" wrapText="1"/>
    </xf>
    <xf numFmtId="0" fontId="3" fillId="0" borderId="21" xfId="0" applyFont="1" applyBorder="1" applyAlignment="1">
      <alignment horizontal="left" vertical="center" wrapText="1"/>
    </xf>
    <xf numFmtId="166" fontId="7" fillId="0" borderId="12" xfId="3" applyNumberFormat="1" applyFont="1" applyFill="1" applyBorder="1" applyAlignment="1">
      <alignment vertical="center" wrapText="1"/>
    </xf>
    <xf numFmtId="166" fontId="7" fillId="0" borderId="19" xfId="3" applyNumberFormat="1" applyFont="1" applyFill="1" applyBorder="1" applyAlignment="1">
      <alignment vertical="center" wrapText="1"/>
    </xf>
    <xf numFmtId="166" fontId="7" fillId="0" borderId="21" xfId="3" applyNumberFormat="1" applyFont="1" applyFill="1" applyBorder="1" applyAlignment="1">
      <alignment vertical="center" wrapText="1"/>
    </xf>
    <xf numFmtId="0" fontId="9" fillId="0" borderId="0" xfId="0" applyFont="1" applyAlignment="1">
      <alignment horizontal="left" vertical="center" wrapText="1"/>
    </xf>
    <xf numFmtId="166" fontId="5" fillId="0" borderId="1" xfId="3" applyNumberFormat="1" applyFont="1" applyFill="1" applyBorder="1" applyAlignment="1">
      <alignment vertical="center" wrapText="1"/>
    </xf>
    <xf numFmtId="0" fontId="4" fillId="0" borderId="0" xfId="0" applyFont="1" applyAlignment="1">
      <alignment horizontal="right" vertical="center" wrapText="1"/>
    </xf>
    <xf numFmtId="0" fontId="5" fillId="0" borderId="0" xfId="0" applyFont="1" applyAlignment="1">
      <alignment vertical="center"/>
    </xf>
    <xf numFmtId="166" fontId="9" fillId="5" borderId="1" xfId="3" applyNumberFormat="1" applyFont="1" applyFill="1" applyBorder="1" applyAlignment="1">
      <alignment vertical="center" wrapText="1"/>
    </xf>
    <xf numFmtId="166" fontId="9" fillId="5" borderId="2" xfId="3" applyNumberFormat="1" applyFont="1" applyFill="1" applyBorder="1" applyAlignment="1">
      <alignment vertical="center" wrapText="1"/>
    </xf>
    <xf numFmtId="166" fontId="5" fillId="0" borderId="0" xfId="3" applyNumberFormat="1" applyFont="1" applyFill="1" applyBorder="1" applyAlignment="1">
      <alignment vertical="center" wrapText="1"/>
    </xf>
    <xf numFmtId="0" fontId="5" fillId="0" borderId="1" xfId="0" applyFont="1" applyBorder="1" applyAlignment="1">
      <alignment horizontal="left" vertical="center"/>
    </xf>
    <xf numFmtId="0" fontId="5" fillId="0" borderId="4" xfId="0" applyFont="1" applyBorder="1" applyAlignment="1">
      <alignment horizontal="left" vertical="center"/>
    </xf>
    <xf numFmtId="0" fontId="5" fillId="0" borderId="12" xfId="0" applyFont="1" applyBorder="1" applyAlignment="1">
      <alignment horizontal="left" vertical="center"/>
    </xf>
    <xf numFmtId="10" fontId="7" fillId="0" borderId="0" xfId="3" applyNumberFormat="1" applyFont="1" applyFill="1" applyBorder="1" applyAlignment="1">
      <alignment vertical="top" wrapText="1"/>
    </xf>
    <xf numFmtId="0" fontId="7" fillId="0" borderId="0" xfId="0" applyFont="1" applyAlignment="1">
      <alignment vertical="top"/>
    </xf>
    <xf numFmtId="0" fontId="4" fillId="0" borderId="0" xfId="0" applyFont="1" applyAlignment="1">
      <alignment vertical="center"/>
    </xf>
    <xf numFmtId="0" fontId="7" fillId="0" borderId="0" xfId="0" applyFont="1" applyAlignment="1">
      <alignment horizontal="left" vertical="center" wrapText="1"/>
    </xf>
    <xf numFmtId="166" fontId="7" fillId="0" borderId="0" xfId="0" applyNumberFormat="1" applyFont="1" applyAlignment="1">
      <alignment horizontal="right" vertical="top" wrapText="1"/>
    </xf>
    <xf numFmtId="0" fontId="10" fillId="0" borderId="0" xfId="0" applyFont="1" applyAlignment="1">
      <alignment vertical="center"/>
    </xf>
    <xf numFmtId="9" fontId="7" fillId="0" borderId="0" xfId="3" applyFont="1" applyAlignment="1">
      <alignment horizontal="center"/>
    </xf>
    <xf numFmtId="0" fontId="7" fillId="2" borderId="18" xfId="0" applyFont="1" applyFill="1" applyBorder="1" applyAlignment="1">
      <alignment vertical="center" wrapText="1"/>
    </xf>
    <xf numFmtId="9" fontId="7" fillId="0" borderId="0" xfId="3" applyFont="1"/>
    <xf numFmtId="9" fontId="7" fillId="0" borderId="0" xfId="3" applyFont="1" applyAlignment="1">
      <alignment horizontal="center" vertical="center"/>
    </xf>
    <xf numFmtId="0" fontId="10" fillId="0" borderId="0" xfId="0" applyFont="1"/>
    <xf numFmtId="166" fontId="9" fillId="3" borderId="1" xfId="3" applyNumberFormat="1" applyFont="1" applyFill="1" applyBorder="1" applyAlignment="1">
      <alignment vertical="center" wrapText="1"/>
    </xf>
    <xf numFmtId="166" fontId="9" fillId="3" borderId="2" xfId="3" applyNumberFormat="1" applyFont="1" applyFill="1" applyBorder="1" applyAlignment="1">
      <alignment vertical="center" wrapText="1"/>
    </xf>
    <xf numFmtId="166" fontId="9" fillId="3" borderId="3" xfId="3" applyNumberFormat="1" applyFont="1" applyFill="1" applyBorder="1" applyAlignment="1">
      <alignment vertical="center" wrapText="1"/>
    </xf>
    <xf numFmtId="0" fontId="3" fillId="3" borderId="21" xfId="0" applyFont="1" applyFill="1" applyBorder="1" applyAlignment="1">
      <alignment vertical="center" wrapText="1"/>
    </xf>
    <xf numFmtId="0" fontId="3" fillId="3" borderId="19" xfId="0" applyFont="1" applyFill="1" applyBorder="1" applyAlignment="1">
      <alignment vertical="center" wrapText="1"/>
    </xf>
    <xf numFmtId="0" fontId="3" fillId="3" borderId="20" xfId="0" applyFont="1" applyFill="1" applyBorder="1" applyAlignment="1">
      <alignment vertical="center" wrapText="1"/>
    </xf>
    <xf numFmtId="166" fontId="9" fillId="3" borderId="19" xfId="3" applyNumberFormat="1" applyFont="1" applyFill="1" applyBorder="1" applyAlignment="1">
      <alignment vertical="center" wrapText="1"/>
    </xf>
    <xf numFmtId="166" fontId="9" fillId="3" borderId="20" xfId="3" applyNumberFormat="1" applyFont="1" applyFill="1" applyBorder="1" applyAlignment="1">
      <alignment vertical="center" wrapText="1"/>
    </xf>
    <xf numFmtId="166" fontId="9" fillId="3" borderId="21" xfId="3" applyNumberFormat="1" applyFont="1" applyFill="1" applyBorder="1" applyAlignment="1">
      <alignment vertical="center" wrapText="1"/>
    </xf>
    <xf numFmtId="0" fontId="5" fillId="3" borderId="19" xfId="0" applyFont="1" applyFill="1" applyBorder="1" applyAlignment="1">
      <alignment vertical="center"/>
    </xf>
    <xf numFmtId="0" fontId="5" fillId="3" borderId="20" xfId="0" applyFont="1" applyFill="1" applyBorder="1" applyAlignment="1">
      <alignment vertical="center"/>
    </xf>
    <xf numFmtId="0" fontId="5" fillId="3" borderId="21" xfId="0" applyFont="1" applyFill="1" applyBorder="1" applyAlignment="1">
      <alignment vertical="center"/>
    </xf>
    <xf numFmtId="166" fontId="5" fillId="3" borderId="20" xfId="0" applyNumberFormat="1" applyFont="1" applyFill="1" applyBorder="1" applyAlignment="1">
      <alignment vertical="center"/>
    </xf>
    <xf numFmtId="0" fontId="5" fillId="3" borderId="1" xfId="0" applyFont="1" applyFill="1" applyBorder="1" applyAlignment="1">
      <alignment vertical="center"/>
    </xf>
    <xf numFmtId="0" fontId="5" fillId="3" borderId="2" xfId="0" applyFont="1" applyFill="1" applyBorder="1" applyAlignment="1">
      <alignment vertical="center"/>
    </xf>
    <xf numFmtId="166" fontId="9" fillId="6" borderId="19" xfId="3" applyNumberFormat="1" applyFont="1" applyFill="1" applyBorder="1" applyAlignment="1">
      <alignment vertical="center" wrapText="1"/>
    </xf>
    <xf numFmtId="166" fontId="9" fillId="6" borderId="20" xfId="3" applyNumberFormat="1" applyFont="1" applyFill="1" applyBorder="1" applyAlignment="1">
      <alignment vertical="center" wrapText="1"/>
    </xf>
    <xf numFmtId="166" fontId="9" fillId="6" borderId="21" xfId="3" applyNumberFormat="1" applyFont="1" applyFill="1" applyBorder="1" applyAlignment="1">
      <alignment vertical="center" wrapText="1"/>
    </xf>
    <xf numFmtId="166" fontId="9" fillId="6" borderId="1" xfId="3" applyNumberFormat="1" applyFont="1" applyFill="1" applyBorder="1" applyAlignment="1">
      <alignment vertical="center" wrapText="1"/>
    </xf>
    <xf numFmtId="166" fontId="9" fillId="6" borderId="2" xfId="3" applyNumberFormat="1" applyFont="1" applyFill="1" applyBorder="1" applyAlignment="1">
      <alignment vertical="center" wrapText="1"/>
    </xf>
    <xf numFmtId="166" fontId="9" fillId="6" borderId="3" xfId="3" applyNumberFormat="1" applyFont="1" applyFill="1" applyBorder="1" applyAlignment="1">
      <alignment vertical="center" wrapText="1"/>
    </xf>
    <xf numFmtId="0" fontId="9" fillId="6" borderId="19" xfId="0" applyFont="1" applyFill="1" applyBorder="1" applyAlignment="1">
      <alignment vertical="center"/>
    </xf>
    <xf numFmtId="0" fontId="9" fillId="6" borderId="20" xfId="0" applyFont="1" applyFill="1" applyBorder="1" applyAlignment="1">
      <alignment vertical="center"/>
    </xf>
    <xf numFmtId="0" fontId="9" fillId="6" borderId="21" xfId="0" applyFont="1" applyFill="1" applyBorder="1" applyAlignment="1">
      <alignment vertical="center"/>
    </xf>
    <xf numFmtId="0" fontId="3" fillId="6" borderId="19" xfId="0" applyFont="1" applyFill="1" applyBorder="1" applyAlignment="1">
      <alignment vertical="center" wrapText="1"/>
    </xf>
    <xf numFmtId="0" fontId="3" fillId="6" borderId="20" xfId="0" applyFont="1" applyFill="1" applyBorder="1" applyAlignment="1">
      <alignment vertical="center" wrapText="1"/>
    </xf>
    <xf numFmtId="166" fontId="3" fillId="6" borderId="20" xfId="0" applyNumberFormat="1" applyFont="1" applyFill="1" applyBorder="1" applyAlignment="1">
      <alignment vertical="center" wrapText="1"/>
    </xf>
    <xf numFmtId="0" fontId="3" fillId="6" borderId="21" xfId="0" applyFont="1" applyFill="1" applyBorder="1" applyAlignment="1">
      <alignment vertical="center" wrapText="1"/>
    </xf>
    <xf numFmtId="0" fontId="5" fillId="6" borderId="19" xfId="0" applyFont="1" applyFill="1" applyBorder="1" applyAlignment="1">
      <alignment vertical="center"/>
    </xf>
    <xf numFmtId="0" fontId="5" fillId="6" borderId="20" xfId="0" applyFont="1" applyFill="1" applyBorder="1" applyAlignment="1">
      <alignment vertical="center"/>
    </xf>
    <xf numFmtId="0" fontId="5" fillId="6" borderId="21" xfId="0" applyFont="1" applyFill="1" applyBorder="1" applyAlignment="1">
      <alignment vertical="center"/>
    </xf>
    <xf numFmtId="166" fontId="5" fillId="6" borderId="20" xfId="0" applyNumberFormat="1" applyFont="1" applyFill="1" applyBorder="1" applyAlignment="1">
      <alignment vertical="center"/>
    </xf>
    <xf numFmtId="169" fontId="8" fillId="0" borderId="0" xfId="0" applyNumberFormat="1" applyFont="1" applyAlignment="1">
      <alignment horizontal="center"/>
    </xf>
    <xf numFmtId="10" fontId="4" fillId="0" borderId="0" xfId="0" applyNumberFormat="1" applyFont="1" applyAlignment="1">
      <alignment horizontal="center" vertical="center"/>
    </xf>
    <xf numFmtId="9" fontId="5" fillId="3" borderId="20" xfId="3" applyFont="1" applyFill="1" applyBorder="1" applyAlignment="1">
      <alignment vertical="center"/>
    </xf>
    <xf numFmtId="9" fontId="5" fillId="6" borderId="20" xfId="3" applyFont="1" applyFill="1" applyBorder="1" applyAlignment="1">
      <alignment vertical="center"/>
    </xf>
    <xf numFmtId="9" fontId="9" fillId="3" borderId="2" xfId="3" applyFont="1" applyFill="1" applyBorder="1" applyAlignment="1">
      <alignment vertical="center" wrapText="1"/>
    </xf>
    <xf numFmtId="9" fontId="9" fillId="6" borderId="20" xfId="3" applyFont="1" applyFill="1" applyBorder="1" applyAlignment="1">
      <alignment vertical="center" wrapText="1"/>
    </xf>
    <xf numFmtId="9" fontId="7" fillId="0" borderId="0" xfId="3" applyFont="1" applyAlignment="1">
      <alignment horizontal="left" vertical="top" wrapText="1"/>
    </xf>
    <xf numFmtId="9" fontId="9" fillId="0" borderId="1" xfId="3" applyFont="1" applyFill="1" applyBorder="1" applyAlignment="1">
      <alignment horizontal="center" vertical="center" wrapText="1"/>
    </xf>
    <xf numFmtId="9" fontId="9" fillId="5" borderId="20" xfId="3" applyFont="1" applyFill="1" applyBorder="1" applyAlignment="1">
      <alignment vertical="center" wrapText="1"/>
    </xf>
    <xf numFmtId="9" fontId="9" fillId="0" borderId="2" xfId="3" applyFont="1" applyFill="1" applyBorder="1" applyAlignment="1">
      <alignment vertical="center" wrapText="1"/>
    </xf>
    <xf numFmtId="9" fontId="9" fillId="0" borderId="0" xfId="3" applyFont="1" applyFill="1" applyBorder="1" applyAlignment="1">
      <alignment vertical="center" wrapText="1"/>
    </xf>
    <xf numFmtId="9" fontId="9" fillId="0" borderId="13" xfId="3" applyFont="1" applyFill="1" applyBorder="1" applyAlignment="1">
      <alignment vertical="center" wrapText="1"/>
    </xf>
    <xf numFmtId="9" fontId="9" fillId="6" borderId="2" xfId="3" applyFont="1" applyFill="1" applyBorder="1" applyAlignment="1">
      <alignment vertical="center" wrapText="1"/>
    </xf>
    <xf numFmtId="9" fontId="7" fillId="0" borderId="2" xfId="3" applyFont="1" applyFill="1" applyBorder="1" applyAlignment="1">
      <alignment vertical="center" wrapText="1"/>
    </xf>
    <xf numFmtId="9" fontId="7" fillId="0" borderId="0" xfId="3" applyFont="1" applyFill="1" applyBorder="1" applyAlignment="1">
      <alignment vertical="center" wrapText="1"/>
    </xf>
    <xf numFmtId="9" fontId="7" fillId="0" borderId="13" xfId="3" applyFont="1" applyFill="1" applyBorder="1" applyAlignment="1">
      <alignment vertical="center" wrapText="1"/>
    </xf>
    <xf numFmtId="9" fontId="7" fillId="0" borderId="20" xfId="3" applyFont="1" applyFill="1" applyBorder="1" applyAlignment="1">
      <alignment vertical="center" wrapText="1"/>
    </xf>
    <xf numFmtId="9" fontId="5" fillId="0" borderId="2" xfId="3" applyFont="1" applyFill="1" applyBorder="1" applyAlignment="1">
      <alignment vertical="center" wrapText="1"/>
    </xf>
    <xf numFmtId="9" fontId="9" fillId="5" borderId="2" xfId="3" applyFont="1" applyFill="1" applyBorder="1" applyAlignment="1">
      <alignment vertical="center" wrapText="1"/>
    </xf>
    <xf numFmtId="9" fontId="5" fillId="3" borderId="2" xfId="3" applyFont="1" applyFill="1" applyBorder="1" applyAlignment="1">
      <alignment vertical="center"/>
    </xf>
    <xf numFmtId="9" fontId="5" fillId="0" borderId="0" xfId="3" applyFont="1" applyFill="1" applyBorder="1" applyAlignment="1">
      <alignment vertical="center" wrapText="1"/>
    </xf>
    <xf numFmtId="9" fontId="9" fillId="6" borderId="20" xfId="3" applyFont="1" applyFill="1" applyBorder="1" applyAlignment="1">
      <alignment vertical="center"/>
    </xf>
    <xf numFmtId="9" fontId="3" fillId="6" borderId="20" xfId="3" applyFont="1" applyFill="1" applyBorder="1" applyAlignment="1">
      <alignment vertical="center" wrapText="1"/>
    </xf>
    <xf numFmtId="9" fontId="3" fillId="3" borderId="20" xfId="3" applyFont="1" applyFill="1" applyBorder="1" applyAlignment="1">
      <alignment vertical="center" wrapText="1"/>
    </xf>
    <xf numFmtId="0" fontId="9" fillId="3" borderId="19" xfId="0" applyFont="1" applyFill="1" applyBorder="1" applyAlignment="1">
      <alignment vertical="center" wrapText="1"/>
    </xf>
    <xf numFmtId="0" fontId="9" fillId="3" borderId="20" xfId="0" applyFont="1" applyFill="1" applyBorder="1" applyAlignment="1">
      <alignment vertical="center" wrapText="1"/>
    </xf>
    <xf numFmtId="9" fontId="9" fillId="3" borderId="20" xfId="3" applyFont="1" applyFill="1" applyBorder="1" applyAlignment="1">
      <alignment vertical="center" wrapText="1"/>
    </xf>
    <xf numFmtId="169" fontId="4" fillId="0" borderId="18" xfId="1" applyNumberFormat="1" applyFont="1" applyBorder="1" applyAlignment="1">
      <alignment horizontal="center" vertical="center" wrapText="1"/>
    </xf>
    <xf numFmtId="169" fontId="4" fillId="0" borderId="18" xfId="1" applyNumberFormat="1" applyFont="1" applyFill="1" applyBorder="1" applyAlignment="1">
      <alignment horizontal="center" vertical="center"/>
    </xf>
    <xf numFmtId="169" fontId="7" fillId="0" borderId="0" xfId="0" applyNumberFormat="1" applyFont="1" applyAlignment="1">
      <alignment horizontal="center"/>
    </xf>
    <xf numFmtId="9" fontId="4" fillId="0" borderId="18" xfId="3" applyFont="1" applyBorder="1" applyAlignment="1">
      <alignment horizontal="center" vertical="center"/>
    </xf>
    <xf numFmtId="169" fontId="4" fillId="0" borderId="18" xfId="1" applyNumberFormat="1" applyFont="1" applyFill="1" applyBorder="1" applyAlignment="1">
      <alignment horizontal="center" vertical="center" wrapText="1"/>
    </xf>
    <xf numFmtId="9" fontId="4" fillId="0" borderId="18" xfId="3" applyFont="1" applyBorder="1" applyAlignment="1">
      <alignment horizontal="center" vertical="center" wrapText="1"/>
    </xf>
    <xf numFmtId="169" fontId="7" fillId="0" borderId="0" xfId="1" applyNumberFormat="1" applyFont="1" applyAlignment="1">
      <alignment horizontal="center" vertical="center"/>
    </xf>
    <xf numFmtId="166" fontId="7" fillId="0" borderId="5" xfId="3" applyNumberFormat="1" applyFont="1" applyFill="1" applyBorder="1" applyAlignment="1">
      <alignment horizontal="center" vertical="center" wrapText="1"/>
    </xf>
    <xf numFmtId="166" fontId="7" fillId="0" borderId="0" xfId="3" applyNumberFormat="1" applyFont="1" applyFill="1" applyBorder="1" applyAlignment="1">
      <alignment horizontal="center" vertical="center" wrapText="1"/>
    </xf>
    <xf numFmtId="0" fontId="7" fillId="0" borderId="18" xfId="0" applyFont="1" applyBorder="1" applyAlignment="1">
      <alignment horizontal="left" vertical="center" wrapText="1"/>
    </xf>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2" borderId="18"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8" xfId="0" applyFont="1" applyFill="1" applyBorder="1" applyAlignment="1">
      <alignment horizontal="left" vertical="center" wrapText="1"/>
    </xf>
    <xf numFmtId="170" fontId="7" fillId="0" borderId="0" xfId="3" applyNumberFormat="1" applyFont="1" applyFill="1" applyBorder="1" applyAlignment="1">
      <alignment vertical="center" wrapText="1"/>
    </xf>
    <xf numFmtId="166" fontId="9" fillId="0" borderId="2" xfId="3" applyNumberFormat="1" applyFont="1" applyFill="1" applyBorder="1" applyAlignment="1">
      <alignment vertical="center" wrapText="1"/>
    </xf>
    <xf numFmtId="0" fontId="4" fillId="0" borderId="13" xfId="0" applyFont="1" applyBorder="1" applyAlignment="1">
      <alignment horizontal="center" vertical="center"/>
    </xf>
    <xf numFmtId="166" fontId="9" fillId="0" borderId="13" xfId="3" applyNumberFormat="1" applyFont="1" applyFill="1" applyBorder="1" applyAlignment="1">
      <alignment vertical="center" wrapText="1"/>
    </xf>
    <xf numFmtId="0" fontId="4" fillId="2" borderId="0" xfId="0" applyFont="1" applyFill="1"/>
    <xf numFmtId="0" fontId="8" fillId="2" borderId="0" xfId="0" applyFont="1" applyFill="1"/>
    <xf numFmtId="0" fontId="4" fillId="2" borderId="18" xfId="0" applyFont="1" applyFill="1" applyBorder="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vertical="center" wrapText="1"/>
    </xf>
    <xf numFmtId="166" fontId="9" fillId="0" borderId="19" xfId="3" applyNumberFormat="1" applyFont="1" applyFill="1" applyBorder="1" applyAlignment="1">
      <alignment vertical="center" wrapText="1"/>
    </xf>
    <xf numFmtId="166" fontId="7" fillId="3" borderId="19" xfId="3" applyNumberFormat="1" applyFont="1" applyFill="1" applyBorder="1" applyAlignment="1">
      <alignment vertical="center" wrapText="1"/>
    </xf>
    <xf numFmtId="166" fontId="7" fillId="3" borderId="20" xfId="3" applyNumberFormat="1" applyFont="1" applyFill="1" applyBorder="1" applyAlignment="1">
      <alignment vertical="center" wrapText="1"/>
    </xf>
    <xf numFmtId="166" fontId="7" fillId="3" borderId="21" xfId="3" applyNumberFormat="1" applyFont="1" applyFill="1" applyBorder="1" applyAlignment="1">
      <alignment vertical="center" wrapText="1"/>
    </xf>
    <xf numFmtId="166" fontId="7" fillId="6" borderId="19" xfId="3" applyNumberFormat="1" applyFont="1" applyFill="1" applyBorder="1" applyAlignment="1">
      <alignment vertical="center" wrapText="1"/>
    </xf>
    <xf numFmtId="166" fontId="7" fillId="6" borderId="20" xfId="3" applyNumberFormat="1" applyFont="1" applyFill="1" applyBorder="1" applyAlignment="1">
      <alignment vertical="center" wrapText="1"/>
    </xf>
    <xf numFmtId="166" fontId="7" fillId="6" borderId="21" xfId="3" applyNumberFormat="1" applyFont="1" applyFill="1" applyBorder="1" applyAlignment="1">
      <alignment vertical="center" wrapText="1"/>
    </xf>
    <xf numFmtId="0" fontId="4" fillId="0" borderId="19" xfId="0" applyFont="1" applyBorder="1" applyAlignment="1">
      <alignment vertical="center"/>
    </xf>
    <xf numFmtId="0" fontId="4" fillId="0" borderId="20" xfId="0" applyFont="1" applyBorder="1" applyAlignment="1">
      <alignment horizontal="center" vertical="center"/>
    </xf>
    <xf numFmtId="9" fontId="9" fillId="0" borderId="20" xfId="3" applyFont="1" applyFill="1" applyBorder="1" applyAlignment="1">
      <alignment vertical="center" wrapText="1"/>
    </xf>
    <xf numFmtId="0" fontId="9" fillId="6" borderId="1" xfId="0" applyFont="1" applyFill="1" applyBorder="1" applyAlignment="1">
      <alignment vertical="center" wrapText="1"/>
    </xf>
    <xf numFmtId="0" fontId="9" fillId="6" borderId="2" xfId="0" applyFont="1" applyFill="1" applyBorder="1" applyAlignment="1">
      <alignment vertical="center" wrapText="1"/>
    </xf>
    <xf numFmtId="166" fontId="9" fillId="6" borderId="2" xfId="0" applyNumberFormat="1" applyFont="1" applyFill="1" applyBorder="1" applyAlignment="1">
      <alignment vertical="center" wrapText="1"/>
    </xf>
    <xf numFmtId="0" fontId="9" fillId="0" borderId="13" xfId="0" applyFont="1" applyBorder="1" applyAlignment="1">
      <alignment horizontal="left" vertical="center" wrapText="1"/>
    </xf>
    <xf numFmtId="9" fontId="7" fillId="2" borderId="18" xfId="3" applyFont="1" applyFill="1" applyBorder="1" applyAlignment="1">
      <alignment horizontal="left" vertical="center" wrapText="1"/>
    </xf>
    <xf numFmtId="14" fontId="7" fillId="2" borderId="18" xfId="3" applyNumberFormat="1" applyFont="1" applyFill="1" applyBorder="1" applyAlignment="1">
      <alignment horizontal="center" vertical="center" wrapText="1"/>
    </xf>
    <xf numFmtId="14" fontId="7" fillId="2" borderId="18" xfId="3" applyNumberFormat="1" applyFont="1" applyFill="1" applyBorder="1" applyAlignment="1">
      <alignment horizontal="center" vertical="center"/>
    </xf>
    <xf numFmtId="14" fontId="7" fillId="2" borderId="16" xfId="3" applyNumberFormat="1" applyFont="1" applyFill="1" applyBorder="1" applyAlignment="1">
      <alignment horizontal="center" vertical="center"/>
    </xf>
    <xf numFmtId="14" fontId="7" fillId="2" borderId="18" xfId="0" applyNumberFormat="1" applyFont="1" applyFill="1" applyBorder="1" applyAlignment="1">
      <alignment horizontal="center" vertical="center" wrapText="1"/>
    </xf>
    <xf numFmtId="14" fontId="7" fillId="0" borderId="18" xfId="2" applyNumberFormat="1" applyFont="1" applyBorder="1" applyAlignment="1">
      <alignment horizontal="center" vertical="center"/>
    </xf>
    <xf numFmtId="14" fontId="7" fillId="0" borderId="0" xfId="3" applyNumberFormat="1" applyFont="1" applyAlignment="1">
      <alignment horizontal="center" vertical="center"/>
    </xf>
    <xf numFmtId="9" fontId="7" fillId="2" borderId="16" xfId="3" applyFont="1" applyFill="1" applyBorder="1" applyAlignment="1">
      <alignment horizontal="left" vertical="center" wrapText="1"/>
    </xf>
    <xf numFmtId="14" fontId="7" fillId="2" borderId="0" xfId="0" applyNumberFormat="1" applyFont="1" applyFill="1" applyAlignment="1">
      <alignment horizontal="center" vertical="center"/>
    </xf>
    <xf numFmtId="9" fontId="7" fillId="2" borderId="18" xfId="3" applyFont="1" applyFill="1" applyBorder="1" applyAlignment="1">
      <alignment horizontal="left" vertical="center"/>
    </xf>
    <xf numFmtId="9" fontId="7" fillId="2" borderId="17" xfId="3" applyFont="1" applyFill="1" applyBorder="1" applyAlignment="1">
      <alignment horizontal="left" vertical="center" wrapText="1"/>
    </xf>
    <xf numFmtId="169" fontId="7" fillId="2" borderId="18" xfId="0" applyNumberFormat="1" applyFont="1" applyFill="1" applyBorder="1" applyAlignment="1">
      <alignment horizontal="left" vertical="center" wrapText="1"/>
    </xf>
    <xf numFmtId="169" fontId="7" fillId="0" borderId="18" xfId="2" applyNumberFormat="1" applyFont="1" applyBorder="1" applyAlignment="1">
      <alignment horizontal="left" vertical="center" wrapText="1"/>
    </xf>
    <xf numFmtId="14" fontId="4" fillId="0" borderId="17" xfId="0" applyNumberFormat="1" applyFont="1" applyBorder="1" applyAlignment="1">
      <alignment horizontal="center" vertical="center" wrapText="1"/>
    </xf>
    <xf numFmtId="9" fontId="7" fillId="0" borderId="18" xfId="3" applyFont="1" applyBorder="1" applyAlignment="1">
      <alignment horizontal="center" vertical="center" wrapText="1"/>
    </xf>
    <xf numFmtId="0" fontId="4" fillId="0" borderId="17" xfId="0" applyFont="1" applyBorder="1" applyAlignment="1">
      <alignment horizontal="left" vertical="center" wrapText="1"/>
    </xf>
    <xf numFmtId="9" fontId="7" fillId="0" borderId="18" xfId="3" applyFont="1" applyBorder="1" applyAlignment="1">
      <alignment horizontal="left" vertical="center" wrapText="1"/>
    </xf>
    <xf numFmtId="14" fontId="7" fillId="0" borderId="18" xfId="3" applyNumberFormat="1" applyFont="1" applyBorder="1" applyAlignment="1">
      <alignment horizontal="center" vertical="center"/>
    </xf>
    <xf numFmtId="14" fontId="7" fillId="0" borderId="18" xfId="3" applyNumberFormat="1" applyFont="1" applyBorder="1" applyAlignment="1">
      <alignment horizontal="center" vertical="center" wrapText="1"/>
    </xf>
    <xf numFmtId="14" fontId="7" fillId="0" borderId="17" xfId="3" applyNumberFormat="1" applyFont="1" applyBorder="1" applyAlignment="1">
      <alignment horizontal="center" vertical="center"/>
    </xf>
    <xf numFmtId="14" fontId="7" fillId="0" borderId="0" xfId="3" applyNumberFormat="1" applyFont="1" applyAlignment="1">
      <alignment horizontal="center"/>
    </xf>
    <xf numFmtId="9" fontId="7" fillId="0" borderId="17" xfId="3" applyFont="1" applyBorder="1" applyAlignment="1">
      <alignment horizontal="left" vertical="center" wrapText="1"/>
    </xf>
    <xf numFmtId="14" fontId="4" fillId="2" borderId="18" xfId="3" applyNumberFormat="1" applyFont="1" applyFill="1" applyBorder="1" applyAlignment="1">
      <alignment horizontal="center" vertical="center" wrapText="1"/>
    </xf>
    <xf numFmtId="9" fontId="4" fillId="2" borderId="18" xfId="3" applyFont="1" applyFill="1" applyBorder="1" applyAlignment="1">
      <alignment horizontal="left" vertical="center" wrapText="1"/>
    </xf>
    <xf numFmtId="169" fontId="7" fillId="2" borderId="16" xfId="0" applyNumberFormat="1" applyFont="1" applyFill="1" applyBorder="1" applyAlignment="1">
      <alignment horizontal="left" vertical="center" wrapText="1"/>
    </xf>
    <xf numFmtId="14" fontId="7" fillId="2" borderId="18" xfId="2" applyNumberFormat="1" applyFont="1" applyFill="1" applyBorder="1" applyAlignment="1">
      <alignment horizontal="center" vertical="center"/>
    </xf>
    <xf numFmtId="169" fontId="7" fillId="2" borderId="18" xfId="2" applyNumberFormat="1" applyFont="1" applyFill="1" applyBorder="1" applyAlignment="1">
      <alignment horizontal="left" vertical="center" wrapText="1"/>
    </xf>
    <xf numFmtId="14" fontId="6" fillId="2" borderId="18" xfId="3" applyNumberFormat="1" applyFont="1" applyFill="1" applyBorder="1" applyAlignment="1">
      <alignment horizontal="center" vertical="center"/>
    </xf>
    <xf numFmtId="9" fontId="6" fillId="2" borderId="18" xfId="3" applyFont="1" applyFill="1" applyBorder="1" applyAlignment="1">
      <alignment horizontal="left" vertical="center" wrapText="1"/>
    </xf>
    <xf numFmtId="9" fontId="7" fillId="2" borderId="0" xfId="3" applyFont="1" applyFill="1" applyBorder="1" applyAlignment="1">
      <alignment horizontal="left" vertical="center" wrapText="1"/>
    </xf>
    <xf numFmtId="0" fontId="13" fillId="0" borderId="0" xfId="0" applyFont="1"/>
    <xf numFmtId="9" fontId="9" fillId="5" borderId="19" xfId="3" applyFont="1" applyFill="1" applyBorder="1" applyAlignment="1">
      <alignment vertical="center" wrapText="1"/>
    </xf>
    <xf numFmtId="0" fontId="7" fillId="2" borderId="16" xfId="0" applyFont="1" applyFill="1" applyBorder="1" applyAlignment="1">
      <alignment horizontal="center" vertical="center"/>
    </xf>
    <xf numFmtId="14" fontId="7" fillId="0" borderId="18" xfId="3" applyNumberFormat="1" applyFont="1" applyFill="1" applyBorder="1" applyAlignment="1">
      <alignment horizontal="center" vertical="center"/>
    </xf>
    <xf numFmtId="0" fontId="7" fillId="2" borderId="16" xfId="0" applyFont="1" applyFill="1" applyBorder="1" applyAlignment="1">
      <alignment vertical="center" wrapText="1"/>
    </xf>
    <xf numFmtId="14" fontId="7" fillId="0" borderId="16" xfId="3" applyNumberFormat="1" applyFont="1" applyFill="1" applyBorder="1" applyAlignment="1">
      <alignment horizontal="center" vertical="center"/>
    </xf>
    <xf numFmtId="14" fontId="6" fillId="0" borderId="18" xfId="3" applyNumberFormat="1" applyFont="1" applyFill="1" applyBorder="1" applyAlignment="1">
      <alignment horizontal="center" vertical="center"/>
    </xf>
    <xf numFmtId="0" fontId="4" fillId="2" borderId="18" xfId="0" applyFont="1" applyFill="1" applyBorder="1" applyAlignment="1">
      <alignment vertical="center" wrapText="1"/>
    </xf>
    <xf numFmtId="0" fontId="4" fillId="2" borderId="18" xfId="0" applyFont="1" applyFill="1" applyBorder="1" applyAlignment="1">
      <alignment horizontal="center" vertical="center"/>
    </xf>
    <xf numFmtId="9" fontId="4" fillId="2" borderId="16" xfId="3" applyFont="1" applyFill="1" applyBorder="1" applyAlignment="1">
      <alignment vertical="center" wrapText="1"/>
    </xf>
    <xf numFmtId="9" fontId="4" fillId="2" borderId="17" xfId="3" applyFont="1" applyFill="1" applyBorder="1" applyAlignment="1">
      <alignment vertical="center" wrapText="1"/>
    </xf>
    <xf numFmtId="14" fontId="4" fillId="2" borderId="16" xfId="3" applyNumberFormat="1" applyFont="1" applyFill="1" applyBorder="1" applyAlignment="1">
      <alignment horizontal="center" vertical="center"/>
    </xf>
    <xf numFmtId="14" fontId="4" fillId="2" borderId="17" xfId="3" applyNumberFormat="1" applyFont="1" applyFill="1" applyBorder="1" applyAlignment="1">
      <alignment horizontal="center" vertical="center"/>
    </xf>
    <xf numFmtId="9" fontId="4" fillId="2" borderId="15" xfId="3" applyFont="1" applyFill="1" applyBorder="1" applyAlignment="1">
      <alignment vertical="center" wrapText="1"/>
    </xf>
    <xf numFmtId="9" fontId="4" fillId="2" borderId="18" xfId="3" applyFont="1" applyFill="1" applyBorder="1" applyAlignment="1">
      <alignment vertical="center" wrapText="1"/>
    </xf>
    <xf numFmtId="14" fontId="4" fillId="2" borderId="18" xfId="3" applyNumberFormat="1" applyFont="1" applyFill="1" applyBorder="1" applyAlignment="1">
      <alignment horizontal="center" vertical="center"/>
    </xf>
    <xf numFmtId="14" fontId="4" fillId="2" borderId="15" xfId="3" applyNumberFormat="1" applyFont="1" applyFill="1" applyBorder="1" applyAlignment="1">
      <alignment horizontal="center" vertical="center"/>
    </xf>
    <xf numFmtId="14" fontId="7" fillId="0" borderId="18" xfId="3" applyNumberFormat="1" applyFont="1" applyFill="1" applyBorder="1" applyAlignment="1">
      <alignment horizontal="center" vertical="center" wrapText="1"/>
    </xf>
    <xf numFmtId="14" fontId="4" fillId="0" borderId="16" xfId="3" applyNumberFormat="1" applyFont="1" applyFill="1" applyBorder="1" applyAlignment="1">
      <alignment horizontal="center" vertical="center"/>
    </xf>
    <xf numFmtId="14" fontId="4" fillId="0" borderId="18" xfId="3" applyNumberFormat="1" applyFont="1" applyFill="1" applyBorder="1" applyAlignment="1">
      <alignment horizontal="center" vertical="center"/>
    </xf>
    <xf numFmtId="14" fontId="4" fillId="0" borderId="15" xfId="3" applyNumberFormat="1" applyFont="1" applyFill="1" applyBorder="1" applyAlignment="1">
      <alignment horizontal="center" vertical="center"/>
    </xf>
    <xf numFmtId="14" fontId="4" fillId="0" borderId="17" xfId="3" applyNumberFormat="1" applyFont="1" applyFill="1" applyBorder="1" applyAlignment="1">
      <alignment horizontal="center" vertical="center"/>
    </xf>
    <xf numFmtId="14" fontId="7" fillId="0" borderId="18" xfId="0" applyNumberFormat="1" applyFont="1" applyBorder="1" applyAlignment="1">
      <alignment horizontal="center" vertical="center" wrapText="1"/>
    </xf>
    <xf numFmtId="14" fontId="4" fillId="0" borderId="18" xfId="3"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4" fillId="2" borderId="16" xfId="0" applyFont="1" applyFill="1" applyBorder="1" applyAlignment="1">
      <alignment vertical="center" wrapText="1"/>
    </xf>
    <xf numFmtId="0" fontId="8" fillId="2" borderId="0" xfId="0" applyFont="1" applyFill="1" applyAlignment="1">
      <alignment horizontal="center"/>
    </xf>
    <xf numFmtId="169" fontId="4" fillId="0" borderId="16" xfId="1" applyNumberFormat="1" applyFont="1" applyFill="1" applyBorder="1" applyAlignment="1">
      <alignment horizontal="center" vertical="center"/>
    </xf>
    <xf numFmtId="0" fontId="4" fillId="0" borderId="18" xfId="0" applyFont="1" applyBorder="1" applyAlignment="1">
      <alignment horizontal="left" vertical="center" wrapText="1"/>
    </xf>
    <xf numFmtId="9" fontId="4" fillId="0" borderId="18" xfId="3" applyFont="1" applyFill="1" applyBorder="1" applyAlignment="1">
      <alignment horizontal="left" vertical="center" wrapText="1"/>
    </xf>
    <xf numFmtId="169" fontId="4" fillId="0" borderId="18" xfId="0" applyNumberFormat="1" applyFont="1" applyBorder="1" applyAlignment="1">
      <alignment horizontal="left" vertical="center" wrapText="1"/>
    </xf>
    <xf numFmtId="14" fontId="4" fillId="0" borderId="18" xfId="0" applyNumberFormat="1" applyFont="1" applyBorder="1" applyAlignment="1">
      <alignment horizontal="center" vertical="center"/>
    </xf>
    <xf numFmtId="0" fontId="9" fillId="3" borderId="20" xfId="0" applyFont="1" applyFill="1" applyBorder="1" applyAlignment="1">
      <alignment horizontal="left" vertical="center" wrapText="1"/>
    </xf>
    <xf numFmtId="0" fontId="9" fillId="6" borderId="2" xfId="0" applyFont="1" applyFill="1" applyBorder="1" applyAlignment="1">
      <alignment horizontal="left" vertical="center" wrapText="1"/>
    </xf>
    <xf numFmtId="0" fontId="3" fillId="6" borderId="20" xfId="0" applyFont="1" applyFill="1" applyBorder="1" applyAlignment="1">
      <alignment horizontal="left" vertical="center" wrapText="1"/>
    </xf>
    <xf numFmtId="166" fontId="9" fillId="6" borderId="20" xfId="0" applyNumberFormat="1" applyFont="1" applyFill="1" applyBorder="1" applyAlignment="1">
      <alignment vertical="center"/>
    </xf>
    <xf numFmtId="166" fontId="3" fillId="6" borderId="20" xfId="0" applyNumberFormat="1" applyFont="1" applyFill="1" applyBorder="1" applyAlignment="1">
      <alignment horizontal="right" vertical="center" wrapText="1"/>
    </xf>
    <xf numFmtId="166" fontId="3" fillId="3" borderId="20" xfId="0" applyNumberFormat="1" applyFont="1" applyFill="1" applyBorder="1" applyAlignment="1">
      <alignment vertical="center" wrapText="1"/>
    </xf>
    <xf numFmtId="166" fontId="9" fillId="3" borderId="20" xfId="0" applyNumberFormat="1" applyFont="1" applyFill="1" applyBorder="1" applyAlignment="1">
      <alignment horizontal="left" vertical="center" wrapText="1"/>
    </xf>
    <xf numFmtId="166" fontId="9" fillId="6" borderId="20" xfId="3" applyNumberFormat="1" applyFont="1" applyFill="1" applyBorder="1" applyAlignment="1">
      <alignment vertical="center"/>
    </xf>
    <xf numFmtId="0" fontId="5" fillId="6" borderId="14" xfId="0" applyFont="1" applyFill="1" applyBorder="1" applyAlignment="1">
      <alignment vertical="center"/>
    </xf>
    <xf numFmtId="0" fontId="5" fillId="6" borderId="12" xfId="0" applyFont="1" applyFill="1" applyBorder="1" applyAlignment="1">
      <alignment vertical="center"/>
    </xf>
    <xf numFmtId="9" fontId="5" fillId="6" borderId="13" xfId="3" applyFont="1" applyFill="1" applyBorder="1" applyAlignment="1">
      <alignment vertical="center"/>
    </xf>
    <xf numFmtId="0" fontId="5" fillId="6" borderId="13" xfId="0" applyFont="1" applyFill="1" applyBorder="1" applyAlignment="1">
      <alignment vertical="center"/>
    </xf>
    <xf numFmtId="166" fontId="5" fillId="6" borderId="13" xfId="0" applyNumberFormat="1" applyFont="1" applyFill="1" applyBorder="1" applyAlignment="1">
      <alignment vertical="center"/>
    </xf>
    <xf numFmtId="166" fontId="9" fillId="6" borderId="19" xfId="0" applyNumberFormat="1" applyFont="1" applyFill="1" applyBorder="1" applyAlignment="1">
      <alignment vertical="center"/>
    </xf>
    <xf numFmtId="166" fontId="3" fillId="6" borderId="19" xfId="0" applyNumberFormat="1" applyFont="1" applyFill="1" applyBorder="1" applyAlignment="1">
      <alignment horizontal="left" vertical="center" wrapText="1"/>
    </xf>
    <xf numFmtId="166" fontId="3" fillId="6" borderId="19" xfId="0" applyNumberFormat="1" applyFont="1" applyFill="1" applyBorder="1" applyAlignment="1">
      <alignment vertical="center" wrapText="1"/>
    </xf>
    <xf numFmtId="166" fontId="3" fillId="3" borderId="19" xfId="0" applyNumberFormat="1" applyFont="1" applyFill="1" applyBorder="1" applyAlignment="1">
      <alignment vertical="center" wrapText="1"/>
    </xf>
    <xf numFmtId="166" fontId="9" fillId="3" borderId="19" xfId="0" applyNumberFormat="1" applyFont="1" applyFill="1" applyBorder="1" applyAlignment="1">
      <alignment vertical="center" wrapText="1"/>
    </xf>
    <xf numFmtId="166" fontId="9" fillId="6" borderId="1" xfId="0" applyNumberFormat="1" applyFont="1" applyFill="1" applyBorder="1" applyAlignment="1">
      <alignment vertical="center" wrapText="1"/>
    </xf>
    <xf numFmtId="166" fontId="5" fillId="3" borderId="19" xfId="0" applyNumberFormat="1" applyFont="1" applyFill="1" applyBorder="1" applyAlignment="1">
      <alignment vertical="center"/>
    </xf>
    <xf numFmtId="166" fontId="5" fillId="6" borderId="19" xfId="0" applyNumberFormat="1" applyFont="1" applyFill="1" applyBorder="1" applyAlignment="1">
      <alignment vertical="center"/>
    </xf>
    <xf numFmtId="166" fontId="7" fillId="0" borderId="0" xfId="0" applyNumberFormat="1" applyFont="1"/>
    <xf numFmtId="166" fontId="9" fillId="5" borderId="21" xfId="3" applyNumberFormat="1" applyFont="1" applyFill="1" applyBorder="1" applyAlignment="1">
      <alignment vertical="center" wrapText="1"/>
    </xf>
    <xf numFmtId="166" fontId="9" fillId="6" borderId="21" xfId="0" applyNumberFormat="1" applyFont="1" applyFill="1" applyBorder="1" applyAlignment="1">
      <alignment vertical="center"/>
    </xf>
    <xf numFmtId="166" fontId="3" fillId="6" borderId="21" xfId="0" applyNumberFormat="1" applyFont="1" applyFill="1" applyBorder="1" applyAlignment="1">
      <alignment horizontal="left" vertical="center" wrapText="1"/>
    </xf>
    <xf numFmtId="166" fontId="3" fillId="3" borderId="21" xfId="0" applyNumberFormat="1" applyFont="1" applyFill="1" applyBorder="1" applyAlignment="1">
      <alignment vertical="center" wrapText="1"/>
    </xf>
    <xf numFmtId="166" fontId="3" fillId="6" borderId="21" xfId="0" applyNumberFormat="1" applyFont="1" applyFill="1" applyBorder="1" applyAlignment="1">
      <alignment vertical="center" wrapText="1"/>
    </xf>
    <xf numFmtId="166" fontId="9" fillId="3" borderId="21" xfId="0" applyNumberFormat="1" applyFont="1" applyFill="1" applyBorder="1" applyAlignment="1">
      <alignment horizontal="left" vertical="center" wrapText="1"/>
    </xf>
    <xf numFmtId="166" fontId="9" fillId="6" borderId="3" xfId="0" applyNumberFormat="1" applyFont="1" applyFill="1" applyBorder="1" applyAlignment="1">
      <alignment horizontal="left" vertical="center" wrapText="1"/>
    </xf>
    <xf numFmtId="166" fontId="5" fillId="3" borderId="21" xfId="0" applyNumberFormat="1" applyFont="1" applyFill="1" applyBorder="1" applyAlignment="1">
      <alignment vertical="center"/>
    </xf>
    <xf numFmtId="166" fontId="5" fillId="6" borderId="21" xfId="0" applyNumberFormat="1" applyFont="1" applyFill="1" applyBorder="1" applyAlignment="1">
      <alignment vertical="center"/>
    </xf>
    <xf numFmtId="166" fontId="5" fillId="6" borderId="14" xfId="0" applyNumberFormat="1" applyFont="1" applyFill="1" applyBorder="1" applyAlignment="1">
      <alignment vertical="center"/>
    </xf>
    <xf numFmtId="166" fontId="9" fillId="5" borderId="3" xfId="3" applyNumberFormat="1" applyFont="1" applyFill="1" applyBorder="1" applyAlignment="1">
      <alignment vertical="center" wrapText="1"/>
    </xf>
    <xf numFmtId="9" fontId="7" fillId="0" borderId="18" xfId="3" applyFont="1" applyFill="1" applyBorder="1" applyAlignment="1">
      <alignment horizontal="center" vertical="center" wrapText="1"/>
    </xf>
    <xf numFmtId="0" fontId="7" fillId="0" borderId="18" xfId="0" applyFont="1" applyFill="1" applyBorder="1" applyAlignment="1">
      <alignment horizontal="center" vertical="center" wrapText="1"/>
    </xf>
    <xf numFmtId="169" fontId="7" fillId="0" borderId="18" xfId="0" applyNumberFormat="1" applyFont="1" applyFill="1" applyBorder="1" applyAlignment="1">
      <alignment horizontal="center" vertical="center" wrapText="1"/>
    </xf>
    <xf numFmtId="9" fontId="4" fillId="0" borderId="18" xfId="3" applyFont="1" applyFill="1" applyBorder="1" applyAlignment="1">
      <alignment horizontal="center" vertical="center" wrapText="1"/>
    </xf>
    <xf numFmtId="0" fontId="7" fillId="0" borderId="18" xfId="0" applyFont="1" applyFill="1" applyBorder="1" applyAlignment="1">
      <alignment horizontal="center" vertical="center" wrapText="1"/>
    </xf>
    <xf numFmtId="0" fontId="4" fillId="0" borderId="0" xfId="8" applyFont="1"/>
    <xf numFmtId="0" fontId="7" fillId="0" borderId="0" xfId="8" applyFont="1"/>
    <xf numFmtId="0" fontId="4" fillId="0" borderId="0" xfId="8" applyFont="1" applyAlignment="1">
      <alignment horizontal="center" vertical="center" wrapText="1"/>
    </xf>
    <xf numFmtId="0" fontId="9" fillId="0" borderId="0" xfId="8" applyFont="1" applyAlignment="1">
      <alignment horizontal="center" vertical="center" wrapText="1"/>
    </xf>
    <xf numFmtId="0" fontId="4" fillId="0" borderId="0" xfId="8" applyFont="1" applyAlignment="1">
      <alignment vertical="center"/>
    </xf>
    <xf numFmtId="9" fontId="4" fillId="3" borderId="18" xfId="3" applyFont="1" applyFill="1" applyBorder="1" applyAlignment="1">
      <alignment horizontal="center" vertical="center" wrapText="1"/>
    </xf>
    <xf numFmtId="0" fontId="7" fillId="0" borderId="0" xfId="8" applyFont="1" applyAlignment="1">
      <alignment vertical="center"/>
    </xf>
    <xf numFmtId="9" fontId="4" fillId="8" borderId="18" xfId="3" applyFont="1" applyFill="1" applyBorder="1" applyAlignment="1">
      <alignment horizontal="center" vertical="center" wrapText="1"/>
    </xf>
    <xf numFmtId="0" fontId="4" fillId="0" borderId="18" xfId="8" applyFont="1" applyBorder="1"/>
    <xf numFmtId="9" fontId="4" fillId="7" borderId="18" xfId="3" applyFont="1" applyFill="1" applyBorder="1" applyAlignment="1">
      <alignment horizontal="center" vertical="center" wrapText="1"/>
    </xf>
    <xf numFmtId="0" fontId="4" fillId="0" borderId="18" xfId="8" applyFont="1" applyBorder="1" applyAlignment="1">
      <alignment vertical="center"/>
    </xf>
    <xf numFmtId="0" fontId="16" fillId="0" borderId="18" xfId="8" applyFont="1" applyBorder="1" applyAlignment="1">
      <alignment horizontal="center" vertical="center"/>
    </xf>
    <xf numFmtId="0" fontId="4" fillId="0" borderId="18" xfId="6" applyFont="1" applyBorder="1" applyAlignment="1">
      <alignment vertical="center" wrapText="1"/>
    </xf>
    <xf numFmtId="9" fontId="7" fillId="0" borderId="0" xfId="8" applyNumberFormat="1" applyFont="1"/>
    <xf numFmtId="0" fontId="4" fillId="0" borderId="18" xfId="6" applyFont="1" applyFill="1" applyBorder="1" applyAlignment="1">
      <alignment vertical="center" wrapText="1"/>
    </xf>
    <xf numFmtId="0" fontId="4" fillId="0" borderId="18" xfId="8" applyFont="1" applyBorder="1" applyAlignment="1">
      <alignment horizontal="left" vertical="center" wrapText="1"/>
    </xf>
    <xf numFmtId="0" fontId="16" fillId="0" borderId="18" xfId="8" applyFont="1" applyBorder="1" applyAlignment="1">
      <alignment horizontal="center" vertical="center" wrapText="1"/>
    </xf>
    <xf numFmtId="0" fontId="8" fillId="0" borderId="0" xfId="8" applyFont="1"/>
    <xf numFmtId="166" fontId="7" fillId="0" borderId="0" xfId="8" applyNumberFormat="1" applyFont="1"/>
    <xf numFmtId="0" fontId="7" fillId="0" borderId="0" xfId="8" applyFont="1" applyAlignment="1">
      <alignment vertical="top"/>
    </xf>
    <xf numFmtId="9" fontId="3" fillId="9" borderId="18" xfId="3" applyFont="1" applyFill="1" applyBorder="1" applyAlignment="1">
      <alignment horizontal="center" vertical="center"/>
    </xf>
    <xf numFmtId="0" fontId="16" fillId="0" borderId="0" xfId="8" applyFont="1" applyAlignment="1">
      <alignment vertical="center"/>
    </xf>
    <xf numFmtId="9" fontId="4" fillId="0" borderId="0" xfId="3" applyFont="1" applyFill="1" applyBorder="1" applyAlignment="1">
      <alignment horizontal="center" vertical="center" wrapText="1"/>
    </xf>
    <xf numFmtId="0" fontId="16" fillId="0" borderId="0" xfId="8" applyFont="1" applyAlignment="1">
      <alignment horizontal="center" vertical="center"/>
    </xf>
    <xf numFmtId="0" fontId="4" fillId="0" borderId="0" xfId="6" applyFont="1" applyFill="1" applyBorder="1" applyAlignment="1">
      <alignment horizontal="left" vertical="center" wrapText="1"/>
    </xf>
    <xf numFmtId="0" fontId="4" fillId="0" borderId="0" xfId="6" applyFont="1" applyBorder="1" applyAlignment="1">
      <alignment horizontal="left" vertical="center" wrapText="1"/>
    </xf>
    <xf numFmtId="0" fontId="7" fillId="0" borderId="0" xfId="8" applyFont="1" applyAlignment="1">
      <alignment horizontal="left" vertical="center" wrapText="1"/>
    </xf>
    <xf numFmtId="0" fontId="16" fillId="0" borderId="0" xfId="8" applyFont="1" applyAlignment="1">
      <alignment horizontal="center" vertical="center" wrapText="1"/>
    </xf>
    <xf numFmtId="0" fontId="7" fillId="0" borderId="0" xfId="8" applyFont="1" applyAlignment="1">
      <alignment horizontal="left" vertical="center"/>
    </xf>
    <xf numFmtId="0" fontId="4" fillId="0" borderId="0" xfId="6" applyFont="1" applyBorder="1" applyAlignment="1">
      <alignment vertical="center" wrapText="1"/>
    </xf>
    <xf numFmtId="9" fontId="7" fillId="0" borderId="0" xfId="8" applyNumberFormat="1" applyFont="1" applyAlignment="1">
      <alignment horizontal="center" vertical="center" wrapText="1"/>
    </xf>
    <xf numFmtId="0" fontId="7" fillId="0" borderId="0" xfId="8" applyFont="1" applyAlignment="1">
      <alignment horizontal="center" vertical="center" wrapText="1"/>
    </xf>
    <xf numFmtId="0" fontId="4" fillId="0" borderId="0" xfId="8" applyFont="1" applyAlignment="1">
      <alignment horizontal="left" vertical="center" wrapText="1"/>
    </xf>
    <xf numFmtId="169" fontId="7" fillId="2" borderId="16" xfId="0" applyNumberFormat="1" applyFont="1" applyFill="1" applyBorder="1" applyAlignment="1">
      <alignment horizontal="center" vertical="center" wrapText="1"/>
    </xf>
    <xf numFmtId="169" fontId="7" fillId="2" borderId="15" xfId="0" applyNumberFormat="1" applyFont="1" applyFill="1" applyBorder="1" applyAlignment="1">
      <alignment horizontal="center" vertical="center" wrapText="1"/>
    </xf>
    <xf numFmtId="169" fontId="7" fillId="2" borderId="17" xfId="0" applyNumberFormat="1" applyFont="1" applyFill="1" applyBorder="1" applyAlignment="1">
      <alignment horizontal="center" vertical="center" wrapText="1"/>
    </xf>
    <xf numFmtId="169" fontId="6" fillId="2" borderId="16" xfId="1" applyNumberFormat="1" applyFont="1" applyFill="1" applyBorder="1" applyAlignment="1">
      <alignment horizontal="center" vertical="center" wrapText="1"/>
    </xf>
    <xf numFmtId="169" fontId="6" fillId="2" borderId="15" xfId="1" applyNumberFormat="1" applyFont="1" applyFill="1" applyBorder="1" applyAlignment="1">
      <alignment horizontal="center" vertical="center" wrapText="1"/>
    </xf>
    <xf numFmtId="169" fontId="6" fillId="2" borderId="17" xfId="1" applyNumberFormat="1"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9" fontId="7" fillId="2" borderId="18" xfId="3" applyFont="1" applyFill="1" applyBorder="1" applyAlignment="1">
      <alignment horizontal="center" vertical="center"/>
    </xf>
    <xf numFmtId="0" fontId="10" fillId="2" borderId="18" xfId="0" applyFont="1" applyFill="1" applyBorder="1" applyAlignment="1">
      <alignment horizontal="center" vertical="center" wrapText="1"/>
    </xf>
    <xf numFmtId="0" fontId="10" fillId="2" borderId="18" xfId="0" applyFont="1" applyFill="1" applyBorder="1" applyAlignment="1">
      <alignment horizontal="center" vertical="center"/>
    </xf>
    <xf numFmtId="0" fontId="7" fillId="2" borderId="16" xfId="0" applyFont="1" applyFill="1" applyBorder="1" applyAlignment="1">
      <alignment horizontal="left" vertical="center" wrapText="1"/>
    </xf>
    <xf numFmtId="0" fontId="7" fillId="2" borderId="17" xfId="0" applyFont="1" applyFill="1" applyBorder="1" applyAlignment="1">
      <alignment horizontal="left" vertical="center" wrapText="1"/>
    </xf>
    <xf numFmtId="0" fontId="7" fillId="2" borderId="18" xfId="0" applyFont="1" applyFill="1" applyBorder="1" applyAlignment="1">
      <alignment horizontal="center" vertical="center" wrapText="1"/>
    </xf>
    <xf numFmtId="169" fontId="7" fillId="2" borderId="16" xfId="1" applyNumberFormat="1" applyFont="1" applyFill="1" applyBorder="1" applyAlignment="1">
      <alignment horizontal="center" vertical="center" wrapText="1"/>
    </xf>
    <xf numFmtId="169" fontId="7" fillId="2" borderId="15" xfId="1" applyNumberFormat="1" applyFont="1" applyFill="1" applyBorder="1" applyAlignment="1">
      <alignment horizontal="center" vertical="center" wrapText="1"/>
    </xf>
    <xf numFmtId="169" fontId="7" fillId="2" borderId="17" xfId="1" applyNumberFormat="1" applyFont="1" applyFill="1" applyBorder="1" applyAlignment="1">
      <alignment horizontal="center" vertical="center" wrapText="1"/>
    </xf>
    <xf numFmtId="9" fontId="7" fillId="2" borderId="18"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5" fillId="4" borderId="19" xfId="0" applyFont="1" applyFill="1" applyBorder="1" applyAlignment="1">
      <alignment horizontal="left" vertical="center"/>
    </xf>
    <xf numFmtId="0" fontId="5" fillId="4" borderId="20" xfId="0" applyFont="1" applyFill="1" applyBorder="1" applyAlignment="1">
      <alignment horizontal="left" vertical="center"/>
    </xf>
    <xf numFmtId="9" fontId="4" fillId="0" borderId="18" xfId="3" applyFont="1" applyFill="1" applyBorder="1" applyAlignment="1">
      <alignment horizontal="center" vertical="center"/>
    </xf>
    <xf numFmtId="0" fontId="14" fillId="0" borderId="18" xfId="0" applyFont="1" applyBorder="1" applyAlignment="1">
      <alignment horizontal="center" vertical="center" wrapText="1"/>
    </xf>
    <xf numFmtId="0" fontId="4" fillId="0" borderId="18" xfId="0" applyFont="1" applyBorder="1" applyAlignment="1">
      <alignment horizontal="center" vertical="center"/>
    </xf>
    <xf numFmtId="0" fontId="4" fillId="0" borderId="18" xfId="0" applyFont="1" applyBorder="1" applyAlignment="1">
      <alignment horizontal="left" vertical="center" wrapText="1"/>
    </xf>
    <xf numFmtId="0" fontId="7" fillId="2" borderId="15" xfId="0" applyFont="1" applyFill="1" applyBorder="1" applyAlignment="1">
      <alignment horizontal="center" vertical="center" wrapText="1"/>
    </xf>
    <xf numFmtId="0" fontId="4" fillId="0" borderId="18" xfId="0" applyFont="1" applyBorder="1" applyAlignment="1">
      <alignment horizontal="center" vertical="center" wrapText="1"/>
    </xf>
    <xf numFmtId="169" fontId="4" fillId="0" borderId="18" xfId="1" applyNumberFormat="1" applyFont="1" applyFill="1" applyBorder="1" applyAlignment="1">
      <alignment horizontal="center" vertical="center" wrapText="1"/>
    </xf>
    <xf numFmtId="0" fontId="7" fillId="2" borderId="15" xfId="0" applyFont="1" applyFill="1" applyBorder="1" applyAlignment="1">
      <alignment horizontal="left" vertical="center" wrapText="1"/>
    </xf>
    <xf numFmtId="169" fontId="4" fillId="0" borderId="16" xfId="2" applyNumberFormat="1" applyFont="1" applyFill="1" applyBorder="1" applyAlignment="1">
      <alignment horizontal="center" vertical="center"/>
    </xf>
    <xf numFmtId="169" fontId="4" fillId="0" borderId="15" xfId="2" applyNumberFormat="1" applyFont="1" applyFill="1" applyBorder="1" applyAlignment="1">
      <alignment horizontal="center" vertical="center"/>
    </xf>
    <xf numFmtId="169" fontId="4" fillId="0" borderId="17" xfId="2" applyNumberFormat="1"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7" fillId="2" borderId="16"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7" xfId="0" applyFont="1" applyFill="1" applyBorder="1" applyAlignment="1">
      <alignment horizontal="center" vertical="center"/>
    </xf>
    <xf numFmtId="169" fontId="7" fillId="2" borderId="16" xfId="2" applyNumberFormat="1" applyFont="1" applyFill="1" applyBorder="1" applyAlignment="1">
      <alignment horizontal="center" vertical="center"/>
    </xf>
    <xf numFmtId="169" fontId="7" fillId="2" borderId="15" xfId="2" applyNumberFormat="1" applyFont="1" applyFill="1" applyBorder="1" applyAlignment="1">
      <alignment horizontal="center" vertical="center"/>
    </xf>
    <xf numFmtId="169" fontId="7" fillId="2" borderId="17" xfId="2" applyNumberFormat="1" applyFont="1" applyFill="1" applyBorder="1" applyAlignment="1">
      <alignment horizontal="center" vertical="center"/>
    </xf>
    <xf numFmtId="0" fontId="7" fillId="2" borderId="18" xfId="0" applyFont="1" applyFill="1" applyBorder="1" applyAlignment="1">
      <alignment horizontal="left" vertical="center" wrapText="1"/>
    </xf>
    <xf numFmtId="0" fontId="7" fillId="2" borderId="3" xfId="0" applyFont="1" applyFill="1" applyBorder="1" applyAlignment="1">
      <alignment horizontal="center" vertical="center"/>
    </xf>
    <xf numFmtId="0" fontId="7" fillId="2" borderId="14" xfId="0" applyFont="1" applyFill="1" applyBorder="1" applyAlignment="1">
      <alignment horizontal="center" vertical="center"/>
    </xf>
    <xf numFmtId="0" fontId="10" fillId="2" borderId="16"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5" fillId="4" borderId="19" xfId="0" applyFont="1" applyFill="1" applyBorder="1" applyAlignment="1">
      <alignment horizontal="left"/>
    </xf>
    <xf numFmtId="0" fontId="5" fillId="4" borderId="20" xfId="0" applyFont="1" applyFill="1" applyBorder="1" applyAlignment="1">
      <alignment horizontal="left"/>
    </xf>
    <xf numFmtId="9" fontId="4" fillId="2" borderId="18" xfId="3" applyFont="1" applyFill="1" applyBorder="1" applyAlignment="1">
      <alignment horizontal="center" vertical="center"/>
    </xf>
    <xf numFmtId="0" fontId="14" fillId="2" borderId="18" xfId="0" applyFont="1" applyFill="1" applyBorder="1" applyAlignment="1">
      <alignment horizontal="center" vertical="center" wrapText="1"/>
    </xf>
    <xf numFmtId="9" fontId="7" fillId="2" borderId="16" xfId="3" applyFont="1" applyFill="1" applyBorder="1" applyAlignment="1">
      <alignment horizontal="center" vertical="center"/>
    </xf>
    <xf numFmtId="9" fontId="7" fillId="2" borderId="15" xfId="3" applyFont="1" applyFill="1" applyBorder="1" applyAlignment="1">
      <alignment horizontal="center" vertical="center"/>
    </xf>
    <xf numFmtId="9" fontId="7" fillId="2" borderId="17" xfId="3" applyFont="1" applyFill="1" applyBorder="1" applyAlignment="1">
      <alignment horizontal="center" vertical="center"/>
    </xf>
    <xf numFmtId="0" fontId="4" fillId="2" borderId="16"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3" fillId="0" borderId="18" xfId="4" applyFont="1" applyBorder="1" applyAlignment="1">
      <alignment horizontal="center" vertical="center" wrapText="1"/>
    </xf>
    <xf numFmtId="0" fontId="3" fillId="4" borderId="18" xfId="0" applyFont="1" applyFill="1" applyBorder="1" applyAlignment="1">
      <alignment horizontal="center" vertical="center" wrapText="1"/>
    </xf>
    <xf numFmtId="0" fontId="5" fillId="4" borderId="18" xfId="0" applyFont="1" applyFill="1" applyBorder="1" applyAlignment="1">
      <alignment horizontal="left" vertical="center"/>
    </xf>
    <xf numFmtId="0" fontId="5" fillId="4" borderId="18" xfId="0" applyFont="1" applyFill="1" applyBorder="1" applyAlignment="1">
      <alignment horizontal="left"/>
    </xf>
    <xf numFmtId="9" fontId="4" fillId="0" borderId="18" xfId="3"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4" fontId="4" fillId="0" borderId="16" xfId="0" applyNumberFormat="1" applyFont="1" applyBorder="1" applyAlignment="1">
      <alignment horizontal="center" vertical="center" wrapText="1"/>
    </xf>
    <xf numFmtId="14" fontId="4" fillId="0" borderId="17"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10" fillId="2" borderId="15" xfId="0" applyFont="1" applyFill="1" applyBorder="1" applyAlignment="1">
      <alignment horizontal="center" vertical="center"/>
    </xf>
    <xf numFmtId="0" fontId="10" fillId="2" borderId="17"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7" fillId="4" borderId="1"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0" borderId="18" xfId="0" applyFont="1" applyBorder="1" applyAlignment="1">
      <alignment horizontal="center" vertical="center" wrapText="1"/>
    </xf>
    <xf numFmtId="0" fontId="7" fillId="0" borderId="18" xfId="0" applyFont="1" applyBorder="1" applyAlignment="1">
      <alignment horizontal="left" vertical="center" wrapText="1"/>
    </xf>
    <xf numFmtId="169" fontId="7" fillId="0" borderId="16" xfId="2" applyNumberFormat="1" applyFont="1" applyBorder="1" applyAlignment="1">
      <alignment horizontal="center" vertical="center"/>
    </xf>
    <xf numFmtId="169" fontId="7" fillId="0" borderId="15" xfId="2" applyNumberFormat="1" applyFont="1" applyBorder="1" applyAlignment="1">
      <alignment horizontal="center" vertical="center"/>
    </xf>
    <xf numFmtId="169" fontId="7" fillId="0" borderId="17" xfId="2" applyNumberFormat="1" applyFont="1" applyBorder="1" applyAlignment="1">
      <alignment horizontal="center" vertical="center"/>
    </xf>
    <xf numFmtId="169" fontId="4" fillId="2" borderId="16" xfId="1" applyNumberFormat="1" applyFont="1" applyFill="1" applyBorder="1" applyAlignment="1">
      <alignment horizontal="center" vertical="center" wrapText="1"/>
    </xf>
    <xf numFmtId="169" fontId="4" fillId="2" borderId="15" xfId="1" applyNumberFormat="1" applyFont="1" applyFill="1" applyBorder="1" applyAlignment="1">
      <alignment horizontal="center" vertical="center" wrapText="1"/>
    </xf>
    <xf numFmtId="0" fontId="4" fillId="2" borderId="18" xfId="0" applyFont="1" applyFill="1" applyBorder="1" applyAlignment="1">
      <alignment horizontal="left" vertical="center" wrapText="1"/>
    </xf>
    <xf numFmtId="169" fontId="4" fillId="2" borderId="16" xfId="2" applyNumberFormat="1" applyFont="1" applyFill="1" applyBorder="1" applyAlignment="1">
      <alignment horizontal="center" vertical="center"/>
    </xf>
    <xf numFmtId="169" fontId="4" fillId="2" borderId="15" xfId="2" applyNumberFormat="1" applyFont="1" applyFill="1" applyBorder="1" applyAlignment="1">
      <alignment horizontal="center" vertical="center"/>
    </xf>
    <xf numFmtId="169" fontId="4" fillId="2" borderId="17" xfId="2" applyNumberFormat="1" applyFont="1" applyFill="1" applyBorder="1" applyAlignment="1">
      <alignment horizontal="center" vertical="center"/>
    </xf>
    <xf numFmtId="9" fontId="7" fillId="0" borderId="18" xfId="3" applyFont="1" applyBorder="1" applyAlignment="1">
      <alignment horizontal="center" vertical="center"/>
    </xf>
    <xf numFmtId="0" fontId="7" fillId="0" borderId="1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6"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169" fontId="7" fillId="0" borderId="18" xfId="2" applyNumberFormat="1" applyFont="1" applyBorder="1" applyAlignment="1">
      <alignment horizontal="center" vertical="center"/>
    </xf>
    <xf numFmtId="169" fontId="7" fillId="0" borderId="16" xfId="2" applyNumberFormat="1" applyFont="1" applyFill="1" applyBorder="1" applyAlignment="1">
      <alignment horizontal="center" vertical="center" wrapText="1"/>
    </xf>
    <xf numFmtId="169" fontId="7" fillId="0" borderId="15" xfId="2" applyNumberFormat="1" applyFont="1" applyFill="1" applyBorder="1" applyAlignment="1">
      <alignment horizontal="center" vertical="center" wrapText="1"/>
    </xf>
    <xf numFmtId="169" fontId="7" fillId="0" borderId="17" xfId="2" applyNumberFormat="1" applyFont="1" applyFill="1" applyBorder="1" applyAlignment="1">
      <alignment horizontal="center" vertical="center" wrapText="1"/>
    </xf>
    <xf numFmtId="0" fontId="7" fillId="4" borderId="19" xfId="0" applyFont="1" applyFill="1" applyBorder="1" applyAlignment="1">
      <alignment horizontal="left" vertical="center" wrapText="1"/>
    </xf>
    <xf numFmtId="0" fontId="7" fillId="4" borderId="20"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8" xfId="0" applyFont="1" applyFill="1" applyBorder="1" applyAlignment="1">
      <alignment horizontal="center" vertical="center" wrapText="1"/>
    </xf>
    <xf numFmtId="0" fontId="4" fillId="2" borderId="18" xfId="0" applyFont="1" applyFill="1" applyBorder="1" applyAlignment="1">
      <alignment horizontal="center" vertical="center"/>
    </xf>
    <xf numFmtId="169" fontId="7" fillId="2" borderId="18" xfId="0" applyNumberFormat="1" applyFont="1" applyFill="1" applyBorder="1" applyAlignment="1">
      <alignment horizontal="center" vertical="center" wrapText="1"/>
    </xf>
    <xf numFmtId="9" fontId="7" fillId="2" borderId="16" xfId="3" applyFont="1" applyFill="1" applyBorder="1" applyAlignment="1">
      <alignment horizontal="center" vertical="center" wrapText="1"/>
    </xf>
    <xf numFmtId="9" fontId="7" fillId="2" borderId="15" xfId="3" applyFont="1" applyFill="1" applyBorder="1" applyAlignment="1">
      <alignment horizontal="center" vertical="center" wrapText="1"/>
    </xf>
    <xf numFmtId="9" fontId="7" fillId="2" borderId="16" xfId="3" applyFont="1" applyFill="1" applyBorder="1" applyAlignment="1">
      <alignment horizontal="left" vertical="center" wrapText="1"/>
    </xf>
    <xf numFmtId="9" fontId="7" fillId="2" borderId="17" xfId="3" applyFont="1" applyFill="1" applyBorder="1" applyAlignment="1">
      <alignment horizontal="left" vertical="center" wrapText="1"/>
    </xf>
    <xf numFmtId="14" fontId="7" fillId="2" borderId="16" xfId="3" applyNumberFormat="1" applyFont="1" applyFill="1" applyBorder="1" applyAlignment="1">
      <alignment horizontal="center" vertical="center"/>
    </xf>
    <xf numFmtId="14" fontId="7" fillId="2" borderId="17" xfId="3" applyNumberFormat="1" applyFont="1" applyFill="1" applyBorder="1" applyAlignment="1">
      <alignment horizontal="center" vertical="center"/>
    </xf>
    <xf numFmtId="169" fontId="7" fillId="2" borderId="18" xfId="1" applyNumberFormat="1" applyFont="1" applyFill="1" applyBorder="1" applyAlignment="1">
      <alignment horizontal="center" vertical="center" wrapText="1"/>
    </xf>
    <xf numFmtId="9" fontId="7" fillId="2" borderId="17" xfId="3" applyFont="1" applyFill="1" applyBorder="1" applyAlignment="1">
      <alignment horizontal="center" vertical="center" wrapText="1"/>
    </xf>
    <xf numFmtId="9" fontId="10" fillId="2" borderId="16" xfId="3" applyFont="1" applyFill="1" applyBorder="1" applyAlignment="1">
      <alignment horizontal="center" vertical="center" wrapText="1"/>
    </xf>
    <xf numFmtId="9" fontId="10" fillId="2" borderId="15" xfId="3" applyFont="1" applyFill="1" applyBorder="1" applyAlignment="1">
      <alignment horizontal="center" vertical="center" wrapText="1"/>
    </xf>
    <xf numFmtId="9" fontId="10" fillId="2" borderId="17" xfId="3" applyFont="1" applyFill="1" applyBorder="1" applyAlignment="1">
      <alignment horizontal="center" vertical="center" wrapText="1"/>
    </xf>
    <xf numFmtId="14" fontId="7" fillId="0" borderId="16" xfId="3" applyNumberFormat="1" applyFont="1" applyFill="1" applyBorder="1" applyAlignment="1">
      <alignment horizontal="center" vertical="center" wrapText="1"/>
    </xf>
    <xf numFmtId="0" fontId="7" fillId="0" borderId="17" xfId="3" applyNumberFormat="1" applyFont="1" applyFill="1" applyBorder="1" applyAlignment="1">
      <alignment horizontal="center" vertical="center" wrapText="1"/>
    </xf>
    <xf numFmtId="9" fontId="4" fillId="2" borderId="16" xfId="3" applyFont="1" applyFill="1" applyBorder="1" applyAlignment="1">
      <alignment horizontal="center" vertical="center" wrapText="1"/>
    </xf>
    <xf numFmtId="9" fontId="4" fillId="2" borderId="15" xfId="3" applyFont="1" applyFill="1" applyBorder="1" applyAlignment="1">
      <alignment horizontal="center" vertical="center" wrapText="1"/>
    </xf>
    <xf numFmtId="9" fontId="14" fillId="2" borderId="16" xfId="3" applyFont="1" applyFill="1" applyBorder="1" applyAlignment="1">
      <alignment horizontal="center" vertical="center" wrapText="1"/>
    </xf>
    <xf numFmtId="9" fontId="14" fillId="2" borderId="15" xfId="3" applyFont="1" applyFill="1" applyBorder="1" applyAlignment="1">
      <alignment horizontal="center" vertical="center" wrapText="1"/>
    </xf>
    <xf numFmtId="171" fontId="6" fillId="2" borderId="16" xfId="1" applyNumberFormat="1" applyFont="1" applyFill="1" applyBorder="1" applyAlignment="1">
      <alignment horizontal="center" vertical="center" wrapText="1"/>
    </xf>
    <xf numFmtId="171" fontId="6" fillId="2" borderId="15" xfId="1" applyNumberFormat="1" applyFont="1" applyFill="1" applyBorder="1" applyAlignment="1">
      <alignment horizontal="center" vertical="center" wrapText="1"/>
    </xf>
    <xf numFmtId="9" fontId="6" fillId="2" borderId="16" xfId="3" applyFont="1" applyFill="1" applyBorder="1" applyAlignment="1">
      <alignment horizontal="center" vertical="center" wrapText="1"/>
    </xf>
    <xf numFmtId="9" fontId="6" fillId="2" borderId="15" xfId="3" applyFont="1" applyFill="1" applyBorder="1" applyAlignment="1">
      <alignment horizontal="center" vertical="center" wrapText="1"/>
    </xf>
    <xf numFmtId="14" fontId="7" fillId="2" borderId="16" xfId="3" applyNumberFormat="1" applyFont="1" applyFill="1" applyBorder="1" applyAlignment="1">
      <alignment horizontal="center" vertical="center" wrapText="1"/>
    </xf>
    <xf numFmtId="0" fontId="7" fillId="2" borderId="17" xfId="3" applyNumberFormat="1" applyFont="1" applyFill="1" applyBorder="1" applyAlignment="1">
      <alignment horizontal="center" vertical="center" wrapText="1"/>
    </xf>
    <xf numFmtId="14" fontId="7" fillId="2" borderId="17" xfId="3" applyNumberFormat="1" applyFont="1" applyFill="1" applyBorder="1" applyAlignment="1">
      <alignment horizontal="center" vertical="center" wrapText="1"/>
    </xf>
    <xf numFmtId="14" fontId="7" fillId="0" borderId="17" xfId="3" applyNumberFormat="1" applyFont="1" applyFill="1" applyBorder="1" applyAlignment="1">
      <alignment horizontal="center" vertical="center" wrapText="1"/>
    </xf>
    <xf numFmtId="10" fontId="7" fillId="2" borderId="16" xfId="3" applyNumberFormat="1" applyFont="1" applyFill="1" applyBorder="1" applyAlignment="1">
      <alignment horizontal="center" vertical="center"/>
    </xf>
    <xf numFmtId="10" fontId="7" fillId="2" borderId="15" xfId="3" applyNumberFormat="1" applyFont="1" applyFill="1" applyBorder="1" applyAlignment="1">
      <alignment horizontal="center" vertical="center"/>
    </xf>
    <xf numFmtId="10" fontId="7" fillId="2" borderId="17" xfId="3" applyNumberFormat="1" applyFont="1" applyFill="1" applyBorder="1" applyAlignment="1">
      <alignment horizontal="center" vertical="center"/>
    </xf>
    <xf numFmtId="0" fontId="7" fillId="2" borderId="18" xfId="0" applyFont="1" applyFill="1" applyBorder="1" applyAlignment="1">
      <alignment horizontal="left"/>
    </xf>
    <xf numFmtId="10" fontId="7" fillId="2" borderId="18" xfId="3" applyNumberFormat="1" applyFont="1" applyFill="1" applyBorder="1" applyAlignment="1">
      <alignment horizontal="center" vertical="center"/>
    </xf>
    <xf numFmtId="169" fontId="7" fillId="2" borderId="18" xfId="2" applyNumberFormat="1" applyFont="1" applyFill="1" applyBorder="1" applyAlignment="1">
      <alignment horizontal="center" vertical="center"/>
    </xf>
    <xf numFmtId="0" fontId="7" fillId="0" borderId="18" xfId="0" applyFont="1" applyBorder="1" applyAlignment="1">
      <alignment horizontal="left"/>
    </xf>
    <xf numFmtId="14" fontId="7" fillId="0" borderId="16" xfId="3" applyNumberFormat="1" applyFont="1" applyFill="1" applyBorder="1" applyAlignment="1">
      <alignment horizontal="center" vertical="center"/>
    </xf>
    <xf numFmtId="14" fontId="7" fillId="0" borderId="17" xfId="3" applyNumberFormat="1" applyFont="1" applyFill="1" applyBorder="1" applyAlignment="1">
      <alignment horizontal="center" vertical="center"/>
    </xf>
    <xf numFmtId="0" fontId="9" fillId="0" borderId="19" xfId="0" applyFont="1" applyBorder="1" applyAlignment="1">
      <alignment horizontal="center"/>
    </xf>
    <xf numFmtId="0" fontId="9" fillId="0" borderId="20" xfId="0" applyFont="1" applyBorder="1" applyAlignment="1">
      <alignment horizontal="center"/>
    </xf>
    <xf numFmtId="0" fontId="9" fillId="0" borderId="21" xfId="0" applyFont="1" applyBorder="1" applyAlignment="1">
      <alignment horizontal="center"/>
    </xf>
    <xf numFmtId="0" fontId="3" fillId="4" borderId="18" xfId="0" applyFont="1" applyFill="1" applyBorder="1" applyAlignment="1">
      <alignment horizontal="center" vertical="center"/>
    </xf>
    <xf numFmtId="9" fontId="7" fillId="0" borderId="17" xfId="3" applyFont="1" applyFill="1" applyBorder="1" applyAlignment="1">
      <alignment horizontal="center" vertical="center"/>
    </xf>
    <xf numFmtId="0" fontId="4" fillId="4" borderId="18" xfId="0" applyFont="1" applyFill="1" applyBorder="1" applyAlignment="1">
      <alignment horizontal="left" vertical="center" wrapText="1"/>
    </xf>
    <xf numFmtId="9" fontId="7" fillId="0" borderId="18" xfId="3" applyFont="1" applyBorder="1" applyAlignment="1">
      <alignment horizontal="center" vertical="center" wrapText="1"/>
    </xf>
    <xf numFmtId="0" fontId="10" fillId="0" borderId="18" xfId="0" applyFont="1" applyBorder="1" applyAlignment="1">
      <alignment horizontal="center" vertical="center" wrapText="1"/>
    </xf>
    <xf numFmtId="0" fontId="7" fillId="0" borderId="18" xfId="0" applyFont="1" applyBorder="1" applyAlignment="1">
      <alignment horizontal="center" vertical="center"/>
    </xf>
    <xf numFmtId="169" fontId="7" fillId="0" borderId="16" xfId="0" applyNumberFormat="1" applyFont="1" applyBorder="1" applyAlignment="1">
      <alignment horizontal="center" vertical="center" wrapText="1"/>
    </xf>
    <xf numFmtId="169" fontId="7" fillId="0" borderId="15" xfId="0" applyNumberFormat="1" applyFont="1" applyBorder="1" applyAlignment="1">
      <alignment horizontal="center" vertical="center" wrapText="1"/>
    </xf>
    <xf numFmtId="169" fontId="7" fillId="0" borderId="17" xfId="0" applyNumberFormat="1" applyFont="1" applyBorder="1" applyAlignment="1">
      <alignment horizontal="center" vertical="center" wrapText="1"/>
    </xf>
    <xf numFmtId="9" fontId="4" fillId="2" borderId="17" xfId="3"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7" xfId="0" applyFont="1" applyFill="1" applyBorder="1" applyAlignment="1">
      <alignment horizontal="center" vertical="center" wrapText="1"/>
    </xf>
    <xf numFmtId="9" fontId="7" fillId="0" borderId="18" xfId="0" applyNumberFormat="1" applyFont="1" applyBorder="1" applyAlignment="1">
      <alignment horizontal="center" vertical="center"/>
    </xf>
    <xf numFmtId="0" fontId="10" fillId="0" borderId="18" xfId="0" applyFont="1" applyBorder="1" applyAlignment="1">
      <alignment horizontal="center" vertical="center"/>
    </xf>
    <xf numFmtId="0" fontId="4" fillId="2" borderId="15" xfId="0" applyFont="1" applyFill="1" applyBorder="1" applyAlignment="1">
      <alignment horizontal="center" vertical="center" wrapText="1"/>
    </xf>
    <xf numFmtId="0" fontId="4" fillId="2" borderId="15" xfId="0" applyFont="1" applyFill="1" applyBorder="1" applyAlignment="1">
      <alignment horizontal="left" vertical="center" wrapText="1"/>
    </xf>
    <xf numFmtId="169" fontId="4" fillId="2" borderId="16" xfId="0" applyNumberFormat="1" applyFont="1" applyFill="1" applyBorder="1" applyAlignment="1">
      <alignment horizontal="center" vertical="center" wrapText="1"/>
    </xf>
    <xf numFmtId="169" fontId="4" fillId="2" borderId="15" xfId="0" applyNumberFormat="1" applyFont="1" applyFill="1" applyBorder="1" applyAlignment="1">
      <alignment horizontal="center" vertical="center" wrapText="1"/>
    </xf>
    <xf numFmtId="169" fontId="4" fillId="2" borderId="17" xfId="0" applyNumberFormat="1"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7" xfId="0" applyFont="1" applyFill="1" applyBorder="1" applyAlignment="1">
      <alignment horizontal="center" vertical="center" wrapText="1"/>
    </xf>
    <xf numFmtId="9" fontId="7" fillId="0" borderId="16" xfId="3" applyFont="1" applyBorder="1" applyAlignment="1">
      <alignment horizontal="center" vertical="center"/>
    </xf>
    <xf numFmtId="9" fontId="7" fillId="0" borderId="15" xfId="3" applyFont="1" applyBorder="1" applyAlignment="1">
      <alignment horizontal="center" vertical="center"/>
    </xf>
    <xf numFmtId="9" fontId="7" fillId="0" borderId="17" xfId="3" applyFont="1" applyBorder="1" applyAlignment="1">
      <alignment horizontal="center" vertical="center"/>
    </xf>
    <xf numFmtId="0" fontId="7" fillId="0" borderId="18"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14" fontId="7" fillId="0" borderId="15" xfId="3" applyNumberFormat="1" applyFont="1" applyFill="1" applyBorder="1" applyAlignment="1">
      <alignment horizontal="center" vertical="center" wrapText="1"/>
    </xf>
    <xf numFmtId="9" fontId="4" fillId="0" borderId="16" xfId="3" applyFont="1" applyFill="1" applyBorder="1" applyAlignment="1">
      <alignment horizontal="center" vertical="center" wrapText="1"/>
    </xf>
    <xf numFmtId="9" fontId="4" fillId="0" borderId="15" xfId="3" applyFont="1" applyFill="1" applyBorder="1" applyAlignment="1">
      <alignment horizontal="center" vertical="center" wrapText="1"/>
    </xf>
    <xf numFmtId="9" fontId="4" fillId="0" borderId="17" xfId="3" applyFont="1" applyFill="1" applyBorder="1" applyAlignment="1">
      <alignment horizontal="center" vertical="center" wrapText="1"/>
    </xf>
    <xf numFmtId="9" fontId="14" fillId="0" borderId="16" xfId="3" applyFont="1" applyFill="1" applyBorder="1" applyAlignment="1">
      <alignment horizontal="center" vertical="center" wrapText="1"/>
    </xf>
    <xf numFmtId="9" fontId="14" fillId="0" borderId="15" xfId="3" applyFont="1" applyFill="1" applyBorder="1" applyAlignment="1">
      <alignment horizontal="center" vertical="center" wrapText="1"/>
    </xf>
    <xf numFmtId="9" fontId="14" fillId="0" borderId="17" xfId="3" applyFont="1" applyFill="1" applyBorder="1" applyAlignment="1">
      <alignment horizontal="center" vertical="center" wrapText="1"/>
    </xf>
    <xf numFmtId="0" fontId="3" fillId="4" borderId="18" xfId="0" applyFont="1" applyFill="1" applyBorder="1" applyAlignment="1">
      <alignment horizontal="left" vertical="center"/>
    </xf>
    <xf numFmtId="169" fontId="7" fillId="0" borderId="18" xfId="0" applyNumberFormat="1" applyFont="1" applyBorder="1" applyAlignment="1">
      <alignment horizontal="center" vertical="center" wrapText="1"/>
    </xf>
    <xf numFmtId="10" fontId="7" fillId="0" borderId="18" xfId="3" applyNumberFormat="1" applyFont="1" applyBorder="1" applyAlignment="1">
      <alignment horizontal="center" vertical="center"/>
    </xf>
    <xf numFmtId="169" fontId="7" fillId="2" borderId="16" xfId="2" applyNumberFormat="1" applyFont="1" applyFill="1" applyBorder="1" applyAlignment="1">
      <alignment horizontal="center" vertical="center" wrapText="1"/>
    </xf>
    <xf numFmtId="169" fontId="7" fillId="2" borderId="15" xfId="2" applyNumberFormat="1" applyFont="1" applyFill="1" applyBorder="1" applyAlignment="1">
      <alignment horizontal="center" vertical="center" wrapText="1"/>
    </xf>
    <xf numFmtId="169" fontId="7" fillId="2" borderId="17" xfId="2" applyNumberFormat="1" applyFont="1" applyFill="1" applyBorder="1" applyAlignment="1">
      <alignment horizontal="center" vertical="center" wrapText="1"/>
    </xf>
    <xf numFmtId="9" fontId="4" fillId="0" borderId="19" xfId="3" applyFont="1" applyBorder="1" applyAlignment="1">
      <alignment horizontal="center" vertical="center" wrapText="1"/>
    </xf>
    <xf numFmtId="9" fontId="4" fillId="0" borderId="21" xfId="3" applyFont="1" applyBorder="1" applyAlignment="1">
      <alignment horizontal="center" vertical="center" wrapText="1"/>
    </xf>
    <xf numFmtId="168" fontId="7" fillId="2" borderId="18" xfId="0" applyNumberFormat="1" applyFont="1" applyFill="1" applyBorder="1" applyAlignment="1">
      <alignment horizontal="center" vertical="center" wrapText="1"/>
    </xf>
    <xf numFmtId="168" fontId="7" fillId="2" borderId="18" xfId="2" applyNumberFormat="1" applyFont="1" applyFill="1" applyBorder="1" applyAlignment="1">
      <alignment horizontal="center" vertical="center"/>
    </xf>
    <xf numFmtId="0" fontId="7" fillId="0" borderId="18" xfId="0" applyFont="1" applyBorder="1" applyAlignment="1">
      <alignment horizontal="left" vertical="center"/>
    </xf>
    <xf numFmtId="169" fontId="7" fillId="2" borderId="18" xfId="0" applyNumberFormat="1" applyFont="1" applyFill="1" applyBorder="1" applyAlignment="1">
      <alignment horizontal="center" vertical="center"/>
    </xf>
    <xf numFmtId="0" fontId="6" fillId="2" borderId="16"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7" xfId="0" applyFont="1" applyFill="1" applyBorder="1" applyAlignment="1">
      <alignment horizontal="center" vertical="center"/>
    </xf>
    <xf numFmtId="0" fontId="6" fillId="2" borderId="16"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6"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7" xfId="0" applyFont="1" applyFill="1" applyBorder="1" applyAlignment="1">
      <alignment horizontal="center" vertical="center" wrapText="1"/>
    </xf>
    <xf numFmtId="169" fontId="6" fillId="2" borderId="16" xfId="0" applyNumberFormat="1" applyFont="1" applyFill="1" applyBorder="1" applyAlignment="1">
      <alignment horizontal="center" vertical="center"/>
    </xf>
    <xf numFmtId="169" fontId="6" fillId="2" borderId="15" xfId="0" applyNumberFormat="1" applyFont="1" applyFill="1" applyBorder="1" applyAlignment="1">
      <alignment horizontal="center" vertical="center"/>
    </xf>
    <xf numFmtId="169" fontId="6" fillId="2" borderId="17" xfId="0" applyNumberFormat="1" applyFont="1" applyFill="1" applyBorder="1" applyAlignment="1">
      <alignment horizontal="center" vertical="center"/>
    </xf>
    <xf numFmtId="9" fontId="6" fillId="2" borderId="16" xfId="3" applyFont="1" applyFill="1" applyBorder="1" applyAlignment="1">
      <alignment horizontal="center" vertical="center"/>
    </xf>
    <xf numFmtId="9" fontId="6" fillId="2" borderId="15" xfId="3" applyFont="1" applyFill="1" applyBorder="1" applyAlignment="1">
      <alignment horizontal="center" vertical="center"/>
    </xf>
    <xf numFmtId="9" fontId="6" fillId="2" borderId="17" xfId="3" applyFont="1" applyFill="1" applyBorder="1" applyAlignment="1">
      <alignment horizontal="center" vertical="center"/>
    </xf>
    <xf numFmtId="0" fontId="15" fillId="2" borderId="16"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4" fillId="0" borderId="15" xfId="0" applyFont="1" applyBorder="1" applyAlignment="1">
      <alignment horizontal="center" vertical="center"/>
    </xf>
    <xf numFmtId="169" fontId="4" fillId="0" borderId="18" xfId="0" applyNumberFormat="1" applyFont="1" applyBorder="1" applyAlignment="1">
      <alignment horizontal="center" vertical="center"/>
    </xf>
    <xf numFmtId="0" fontId="14" fillId="0" borderId="16"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7" xfId="0" applyFont="1" applyBorder="1" applyAlignment="1">
      <alignment horizontal="center" vertical="center" wrapText="1"/>
    </xf>
    <xf numFmtId="9" fontId="4" fillId="0" borderId="18" xfId="3" applyFont="1" applyBorder="1" applyAlignment="1">
      <alignment horizontal="center"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9" fontId="4" fillId="0" borderId="18" xfId="0" applyNumberFormat="1" applyFont="1" applyBorder="1" applyAlignment="1">
      <alignment horizontal="center" vertical="center"/>
    </xf>
    <xf numFmtId="0" fontId="5" fillId="4" borderId="17" xfId="0" applyFont="1" applyFill="1" applyBorder="1" applyAlignment="1">
      <alignment horizontal="left" vertical="center"/>
    </xf>
    <xf numFmtId="0" fontId="7" fillId="2" borderId="19" xfId="0" applyFont="1" applyFill="1" applyBorder="1" applyAlignment="1">
      <alignment horizontal="center" vertical="center" wrapText="1"/>
    </xf>
    <xf numFmtId="9" fontId="7" fillId="2" borderId="21" xfId="3" applyFont="1" applyFill="1" applyBorder="1" applyAlignment="1">
      <alignment horizontal="center" vertical="center"/>
    </xf>
    <xf numFmtId="169" fontId="7" fillId="2" borderId="33" xfId="0" applyNumberFormat="1" applyFont="1" applyFill="1" applyBorder="1" applyAlignment="1">
      <alignment horizontal="center" vertical="center" wrapText="1"/>
    </xf>
    <xf numFmtId="169" fontId="7" fillId="2" borderId="35" xfId="0" applyNumberFormat="1" applyFont="1" applyFill="1" applyBorder="1" applyAlignment="1">
      <alignment horizontal="center" vertical="center" wrapText="1"/>
    </xf>
    <xf numFmtId="169" fontId="7" fillId="2" borderId="34" xfId="0" applyNumberFormat="1" applyFont="1" applyFill="1" applyBorder="1" applyAlignment="1">
      <alignment horizontal="center" vertical="center" wrapText="1"/>
    </xf>
    <xf numFmtId="9" fontId="7" fillId="2" borderId="18" xfId="0" applyNumberFormat="1" applyFont="1" applyFill="1" applyBorder="1" applyAlignment="1">
      <alignment horizontal="center" vertical="center"/>
    </xf>
    <xf numFmtId="9" fontId="7" fillId="2" borderId="16" xfId="0" applyNumberFormat="1" applyFont="1" applyFill="1" applyBorder="1" applyAlignment="1">
      <alignment horizontal="center" vertical="center"/>
    </xf>
    <xf numFmtId="9" fontId="7" fillId="2" borderId="15" xfId="3" applyFont="1" applyFill="1" applyBorder="1" applyAlignment="1">
      <alignment horizontal="left" vertical="center" wrapText="1"/>
    </xf>
    <xf numFmtId="166" fontId="9" fillId="0" borderId="18" xfId="3" applyNumberFormat="1" applyFont="1" applyFill="1" applyBorder="1" applyAlignment="1">
      <alignment horizontal="center" vertical="center" wrapText="1"/>
    </xf>
    <xf numFmtId="166" fontId="9" fillId="0" borderId="19" xfId="3" applyNumberFormat="1" applyFont="1" applyFill="1" applyBorder="1" applyAlignment="1">
      <alignment horizontal="center" vertical="center" wrapText="1"/>
    </xf>
    <xf numFmtId="0" fontId="9" fillId="5" borderId="19" xfId="0" applyFont="1" applyFill="1" applyBorder="1" applyAlignment="1">
      <alignment horizontal="left" vertical="center" wrapText="1"/>
    </xf>
    <xf numFmtId="0" fontId="9" fillId="5" borderId="20" xfId="0" applyFont="1" applyFill="1" applyBorder="1" applyAlignment="1">
      <alignment horizontal="left" vertical="center" wrapText="1"/>
    </xf>
    <xf numFmtId="9" fontId="9" fillId="7" borderId="1" xfId="3" applyFont="1" applyFill="1" applyBorder="1" applyAlignment="1">
      <alignment horizontal="right" vertical="center" wrapText="1"/>
    </xf>
    <xf numFmtId="9" fontId="9" fillId="7" borderId="2" xfId="3" applyFont="1" applyFill="1" applyBorder="1" applyAlignment="1">
      <alignment horizontal="right" vertical="center" wrapText="1"/>
    </xf>
    <xf numFmtId="9" fontId="9" fillId="7" borderId="3" xfId="3" applyFont="1" applyFill="1" applyBorder="1" applyAlignment="1">
      <alignment horizontal="right" vertical="center" wrapText="1"/>
    </xf>
    <xf numFmtId="9" fontId="9" fillId="7" borderId="12" xfId="3" applyFont="1" applyFill="1" applyBorder="1" applyAlignment="1">
      <alignment horizontal="right" vertical="center" wrapText="1"/>
    </xf>
    <xf numFmtId="9" fontId="9" fillId="7" borderId="13" xfId="3" applyFont="1" applyFill="1" applyBorder="1" applyAlignment="1">
      <alignment horizontal="right" vertical="center" wrapText="1"/>
    </xf>
    <xf numFmtId="9" fontId="9" fillId="7" borderId="14" xfId="3" applyFont="1" applyFill="1" applyBorder="1" applyAlignment="1">
      <alignment horizontal="right" vertical="center" wrapText="1"/>
    </xf>
    <xf numFmtId="0" fontId="5" fillId="6" borderId="19" xfId="0" applyFont="1" applyFill="1" applyBorder="1" applyAlignment="1">
      <alignment horizontal="left" vertical="center"/>
    </xf>
    <xf numFmtId="0" fontId="5" fillId="6" borderId="20" xfId="0" applyFont="1" applyFill="1" applyBorder="1" applyAlignment="1">
      <alignment horizontal="left" vertical="center"/>
    </xf>
    <xf numFmtId="0" fontId="5" fillId="3" borderId="19" xfId="0" applyFont="1" applyFill="1" applyBorder="1" applyAlignment="1">
      <alignment horizontal="left" vertical="center"/>
    </xf>
    <xf numFmtId="0" fontId="5" fillId="3" borderId="20" xfId="0" applyFont="1" applyFill="1" applyBorder="1" applyAlignment="1">
      <alignment horizontal="left" vertical="center"/>
    </xf>
    <xf numFmtId="0" fontId="5" fillId="6" borderId="18" xfId="0" applyFont="1" applyFill="1" applyBorder="1" applyAlignment="1">
      <alignment horizontal="left" vertical="center"/>
    </xf>
    <xf numFmtId="0" fontId="9" fillId="7" borderId="1"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12" xfId="0" applyFont="1" applyFill="1" applyBorder="1" applyAlignment="1">
      <alignment horizontal="center" vertical="center"/>
    </xf>
    <xf numFmtId="0" fontId="9" fillId="7" borderId="13" xfId="0" applyFont="1" applyFill="1" applyBorder="1" applyAlignment="1">
      <alignment horizontal="center" vertical="center"/>
    </xf>
    <xf numFmtId="0" fontId="9" fillId="7" borderId="14" xfId="0" applyFont="1" applyFill="1" applyBorder="1" applyAlignment="1">
      <alignment horizontal="center" vertical="center"/>
    </xf>
    <xf numFmtId="0" fontId="9" fillId="5" borderId="21" xfId="0" applyFont="1" applyFill="1" applyBorder="1" applyAlignment="1">
      <alignment horizontal="left" vertical="center" wrapText="1"/>
    </xf>
    <xf numFmtId="0" fontId="5" fillId="3" borderId="21" xfId="0" applyFont="1" applyFill="1" applyBorder="1" applyAlignment="1">
      <alignment horizontal="left" vertical="center"/>
    </xf>
    <xf numFmtId="0" fontId="5" fillId="6" borderId="12" xfId="0" applyFont="1" applyFill="1" applyBorder="1" applyAlignment="1">
      <alignment horizontal="left" vertical="center"/>
    </xf>
    <xf numFmtId="0" fontId="5" fillId="6" borderId="13" xfId="0" applyFont="1" applyFill="1" applyBorder="1" applyAlignment="1">
      <alignment horizontal="left" vertical="center"/>
    </xf>
    <xf numFmtId="0" fontId="5" fillId="6" borderId="14" xfId="0" applyFont="1" applyFill="1" applyBorder="1" applyAlignment="1">
      <alignment horizontal="left" vertical="center"/>
    </xf>
    <xf numFmtId="0" fontId="9" fillId="6" borderId="19" xfId="0" applyFont="1" applyFill="1" applyBorder="1" applyAlignment="1">
      <alignment horizontal="left" vertical="center" wrapText="1"/>
    </xf>
    <xf numFmtId="0" fontId="9" fillId="6" borderId="20" xfId="0" applyFont="1" applyFill="1" applyBorder="1" applyAlignment="1">
      <alignment horizontal="left" vertical="center" wrapText="1"/>
    </xf>
    <xf numFmtId="0" fontId="9" fillId="3" borderId="19" xfId="0" applyFont="1" applyFill="1" applyBorder="1" applyAlignment="1">
      <alignment horizontal="left" vertical="center" wrapText="1"/>
    </xf>
    <xf numFmtId="0" fontId="9" fillId="3" borderId="20" xfId="0" applyFont="1" applyFill="1" applyBorder="1" applyAlignment="1">
      <alignment horizontal="left" vertical="center" wrapText="1"/>
    </xf>
    <xf numFmtId="0" fontId="9" fillId="6" borderId="1"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6" borderId="21"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20"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3" borderId="19" xfId="0" applyFont="1" applyFill="1" applyBorder="1" applyAlignment="1">
      <alignment horizontal="left" vertical="center" wrapText="1"/>
    </xf>
    <xf numFmtId="0" fontId="3" fillId="3" borderId="20" xfId="0" applyFont="1" applyFill="1" applyBorder="1" applyAlignment="1">
      <alignment horizontal="left" vertical="center" wrapText="1"/>
    </xf>
    <xf numFmtId="0" fontId="3" fillId="6" borderId="1" xfId="0" applyFont="1" applyFill="1" applyBorder="1" applyAlignment="1">
      <alignment horizontal="left" vertical="center" wrapText="1"/>
    </xf>
    <xf numFmtId="0" fontId="3" fillId="6" borderId="2" xfId="0" applyFont="1" applyFill="1" applyBorder="1" applyAlignment="1">
      <alignment horizontal="left" vertical="center" wrapText="1"/>
    </xf>
    <xf numFmtId="0" fontId="3" fillId="6" borderId="3" xfId="0" applyFont="1" applyFill="1" applyBorder="1" applyAlignment="1">
      <alignment horizontal="left" vertical="center" wrapText="1"/>
    </xf>
    <xf numFmtId="0" fontId="9" fillId="5"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3" borderId="21" xfId="0" applyFont="1" applyFill="1" applyBorder="1" applyAlignment="1">
      <alignment horizontal="left" vertical="center" wrapText="1"/>
    </xf>
    <xf numFmtId="0" fontId="3" fillId="3" borderId="21"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2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3" xfId="0" applyFont="1" applyFill="1" applyBorder="1" applyAlignment="1">
      <alignment horizontal="left" vertical="center"/>
    </xf>
    <xf numFmtId="0" fontId="9" fillId="3" borderId="19" xfId="0" applyFont="1" applyFill="1" applyBorder="1" applyAlignment="1">
      <alignment horizontal="left" vertical="center"/>
    </xf>
    <xf numFmtId="0" fontId="9" fillId="3" borderId="20" xfId="0" applyFont="1" applyFill="1" applyBorder="1" applyAlignment="1">
      <alignment horizontal="left" vertical="center"/>
    </xf>
    <xf numFmtId="0" fontId="9" fillId="3" borderId="21" xfId="0" applyFont="1" applyFill="1" applyBorder="1" applyAlignment="1">
      <alignment horizontal="left" vertical="center"/>
    </xf>
    <xf numFmtId="0" fontId="9" fillId="6" borderId="19" xfId="0" applyFont="1" applyFill="1" applyBorder="1" applyAlignment="1">
      <alignment horizontal="left" vertical="center"/>
    </xf>
    <xf numFmtId="0" fontId="9" fillId="6" borderId="20" xfId="0" applyFont="1" applyFill="1" applyBorder="1" applyAlignment="1">
      <alignment horizontal="left" vertical="center"/>
    </xf>
    <xf numFmtId="0" fontId="9" fillId="6" borderId="21" xfId="0" applyFont="1" applyFill="1" applyBorder="1" applyAlignment="1">
      <alignment horizontal="left" vertical="center"/>
    </xf>
    <xf numFmtId="0" fontId="4" fillId="3" borderId="19" xfId="0" applyFont="1" applyFill="1" applyBorder="1" applyAlignment="1">
      <alignment horizontal="left" vertical="center"/>
    </xf>
    <xf numFmtId="0" fontId="4" fillId="3" borderId="20" xfId="0" applyFont="1" applyFill="1" applyBorder="1" applyAlignment="1">
      <alignment horizontal="left" vertical="center"/>
    </xf>
    <xf numFmtId="0" fontId="4" fillId="3" borderId="21" xfId="0" applyFont="1" applyFill="1" applyBorder="1" applyAlignment="1">
      <alignment horizontal="left" vertical="center"/>
    </xf>
    <xf numFmtId="0" fontId="4" fillId="6" borderId="19" xfId="0" applyFont="1" applyFill="1" applyBorder="1" applyAlignment="1">
      <alignment horizontal="left" vertical="center"/>
    </xf>
    <xf numFmtId="0" fontId="4" fillId="6" borderId="20" xfId="0" applyFont="1" applyFill="1" applyBorder="1" applyAlignment="1">
      <alignment horizontal="left" vertical="center"/>
    </xf>
    <xf numFmtId="0" fontId="4" fillId="6" borderId="21" xfId="0" applyFont="1" applyFill="1" applyBorder="1" applyAlignment="1">
      <alignment horizontal="left" vertical="center"/>
    </xf>
    <xf numFmtId="0" fontId="7" fillId="0" borderId="6" xfId="0" applyFont="1" applyBorder="1" applyAlignment="1">
      <alignment horizontal="left" vertical="top" wrapText="1"/>
    </xf>
    <xf numFmtId="0" fontId="7" fillId="0" borderId="22" xfId="0" applyFont="1" applyBorder="1" applyAlignment="1">
      <alignment horizontal="left" vertical="top" wrapText="1"/>
    </xf>
    <xf numFmtId="0" fontId="7" fillId="0" borderId="7" xfId="0" applyFont="1" applyBorder="1" applyAlignment="1">
      <alignment horizontal="left" vertical="top" wrapText="1"/>
    </xf>
    <xf numFmtId="0" fontId="7" fillId="0" borderId="23" xfId="0" applyFont="1" applyBorder="1" applyAlignment="1">
      <alignment horizontal="left" vertical="top" wrapText="1"/>
    </xf>
    <xf numFmtId="0" fontId="7" fillId="0" borderId="8" xfId="0" applyFont="1" applyBorder="1" applyAlignment="1">
      <alignment horizontal="left" vertical="top" wrapText="1"/>
    </xf>
    <xf numFmtId="0" fontId="7" fillId="0" borderId="24"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9" xfId="0" applyFont="1" applyBorder="1" applyAlignment="1">
      <alignment horizontal="left" vertical="top" wrapText="1"/>
    </xf>
    <xf numFmtId="0" fontId="7" fillId="0" borderId="29" xfId="0" applyFont="1" applyBorder="1" applyAlignment="1">
      <alignment horizontal="left" vertical="top" wrapText="1"/>
    </xf>
    <xf numFmtId="0" fontId="7" fillId="0" borderId="10" xfId="0" applyFont="1" applyBorder="1" applyAlignment="1">
      <alignment horizontal="left" vertical="top" wrapText="1"/>
    </xf>
    <xf numFmtId="0" fontId="7" fillId="0" borderId="30" xfId="0" applyFont="1" applyBorder="1" applyAlignment="1">
      <alignment horizontal="left" vertical="top" wrapText="1"/>
    </xf>
    <xf numFmtId="0" fontId="7" fillId="0" borderId="11" xfId="0" applyFont="1" applyBorder="1" applyAlignment="1">
      <alignment horizontal="left" vertical="top" wrapText="1"/>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0" fontId="7" fillId="5" borderId="20" xfId="0" applyFont="1" applyFill="1" applyBorder="1" applyAlignment="1">
      <alignment horizontal="left" vertical="center"/>
    </xf>
    <xf numFmtId="0" fontId="7" fillId="5" borderId="21" xfId="0" applyFont="1" applyFill="1" applyBorder="1" applyAlignment="1">
      <alignment horizontal="left" vertical="center"/>
    </xf>
    <xf numFmtId="0" fontId="9" fillId="6" borderId="18" xfId="0" applyFont="1" applyFill="1" applyBorder="1" applyAlignment="1">
      <alignment horizontal="left" vertical="center"/>
    </xf>
    <xf numFmtId="0" fontId="4" fillId="7" borderId="18" xfId="8" applyFont="1" applyFill="1" applyBorder="1" applyAlignment="1">
      <alignment horizontal="left" vertical="center"/>
    </xf>
    <xf numFmtId="0" fontId="4" fillId="0" borderId="36" xfId="8" applyFont="1" applyBorder="1" applyAlignment="1">
      <alignment horizontal="center" vertical="center"/>
    </xf>
    <xf numFmtId="0" fontId="4" fillId="0" borderId="37" xfId="8" applyFont="1" applyBorder="1" applyAlignment="1">
      <alignment horizontal="center" vertical="center"/>
    </xf>
    <xf numFmtId="0" fontId="4" fillId="0" borderId="38" xfId="8" applyFont="1" applyBorder="1" applyAlignment="1">
      <alignment horizontal="center" vertical="center"/>
    </xf>
    <xf numFmtId="0" fontId="4" fillId="0" borderId="31" xfId="8" applyFont="1" applyBorder="1" applyAlignment="1">
      <alignment horizontal="center" vertical="center" wrapText="1"/>
    </xf>
    <xf numFmtId="0" fontId="4" fillId="0" borderId="32" xfId="8" applyFont="1" applyBorder="1" applyAlignment="1">
      <alignment horizontal="center" vertical="center" wrapText="1"/>
    </xf>
    <xf numFmtId="0" fontId="4" fillId="0" borderId="39" xfId="8" applyFont="1" applyBorder="1" applyAlignment="1">
      <alignment horizontal="center" vertical="center" wrapText="1"/>
    </xf>
    <xf numFmtId="0" fontId="4" fillId="0" borderId="0" xfId="8" applyFont="1" applyAlignment="1">
      <alignment horizontal="center" vertical="center"/>
    </xf>
    <xf numFmtId="0" fontId="4" fillId="0" borderId="18" xfId="8" applyFont="1" applyBorder="1" applyAlignment="1">
      <alignment horizontal="center" vertical="center" wrapText="1"/>
    </xf>
    <xf numFmtId="0" fontId="4" fillId="3" borderId="18" xfId="8" applyFont="1" applyFill="1" applyBorder="1" applyAlignment="1">
      <alignment horizontal="left" vertical="center"/>
    </xf>
    <xf numFmtId="0" fontId="4" fillId="8" borderId="18" xfId="8" applyFont="1" applyFill="1" applyBorder="1" applyAlignment="1">
      <alignment horizontal="left" vertical="center" wrapText="1"/>
    </xf>
    <xf numFmtId="0" fontId="4" fillId="7" borderId="18" xfId="8" applyFont="1" applyFill="1" applyBorder="1" applyAlignment="1">
      <alignment horizontal="left" vertical="center" wrapText="1"/>
    </xf>
    <xf numFmtId="0" fontId="4" fillId="3" borderId="18" xfId="8" applyFont="1" applyFill="1" applyBorder="1" applyAlignment="1">
      <alignment horizontal="left" vertical="center" wrapText="1"/>
    </xf>
    <xf numFmtId="0" fontId="4" fillId="7" borderId="19" xfId="8" applyFont="1" applyFill="1" applyBorder="1" applyAlignment="1">
      <alignment horizontal="left" vertical="center" wrapText="1"/>
    </xf>
    <xf numFmtId="0" fontId="4" fillId="7" borderId="21" xfId="8" applyFont="1" applyFill="1" applyBorder="1" applyAlignment="1">
      <alignment horizontal="left" vertical="center" wrapText="1"/>
    </xf>
    <xf numFmtId="0" fontId="9" fillId="9" borderId="18" xfId="8" applyFont="1" applyFill="1" applyBorder="1" applyAlignment="1">
      <alignment horizontal="center" vertical="center"/>
    </xf>
    <xf numFmtId="0" fontId="7" fillId="0" borderId="0" xfId="8" applyFont="1" applyAlignment="1">
      <alignment horizontal="center" vertical="center" wrapText="1"/>
    </xf>
  </cellXfs>
  <cellStyles count="9">
    <cellStyle name="Moneda" xfId="1" builtinId="4"/>
    <cellStyle name="Moneda [0]" xfId="2" builtinId="7"/>
    <cellStyle name="Normal" xfId="0" builtinId="0"/>
    <cellStyle name="Normal 2" xfId="6" xr:uid="{00000000-0005-0000-0000-000003000000}"/>
    <cellStyle name="Normal 4 2" xfId="5" xr:uid="{00000000-0005-0000-0000-000004000000}"/>
    <cellStyle name="Normal 5" xfId="8" xr:uid="{9EC8CAFB-1D06-4A2E-A590-244A740C62E8}"/>
    <cellStyle name="Normal_Copia de area 1 consolidado" xfId="4" xr:uid="{00000000-0005-0000-0000-000005000000}"/>
    <cellStyle name="Porcentaje" xfId="3" builtinId="5"/>
    <cellStyle name="Porcentaje 4 2" xfId="7" xr:uid="{00000000-0005-0000-0000-000007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70154</xdr:colOff>
      <xdr:row>4</xdr:row>
      <xdr:rowOff>36894</xdr:rowOff>
    </xdr:from>
    <xdr:to>
      <xdr:col>1</xdr:col>
      <xdr:colOff>1037168</xdr:colOff>
      <xdr:row>4</xdr:row>
      <xdr:rowOff>534346</xdr:rowOff>
    </xdr:to>
    <xdr:pic>
      <xdr:nvPicPr>
        <xdr:cNvPr id="2" name="1 Imagen" descr="https://www.uis.edu.co/webUIS/imagenes/acercaUis/simbolos/logosimbolo1.gif">
          <a:extLst>
            <a:ext uri="{FF2B5EF4-FFF2-40B4-BE49-F238E27FC236}">
              <a16:creationId xmlns:a16="http://schemas.microsoft.com/office/drawing/2014/main" id="{595ADE74-BB00-45FA-B2F5-BE027FCFF7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8754" y="989394"/>
          <a:ext cx="967014" cy="497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U158"/>
  <sheetViews>
    <sheetView tabSelected="1" topLeftCell="G1" zoomScale="120" zoomScaleNormal="120" workbookViewId="0">
      <selection activeCell="K8" sqref="K8"/>
    </sheetView>
  </sheetViews>
  <sheetFormatPr baseColWidth="10" defaultColWidth="10.85546875" defaultRowHeight="15" x14ac:dyDescent="0.25"/>
  <cols>
    <col min="1" max="1" width="3.5703125" style="4" customWidth="1"/>
    <col min="2" max="2" width="10.85546875" style="4"/>
    <col min="3" max="3" width="36.85546875" style="4" customWidth="1"/>
    <col min="4" max="4" width="40.85546875" style="4" customWidth="1"/>
    <col min="5" max="5" width="32.140625" style="7" customWidth="1"/>
    <col min="6" max="6" width="15.140625" style="12" customWidth="1"/>
    <col min="7" max="7" width="15.5703125" style="7" customWidth="1"/>
    <col min="8" max="8" width="14.5703125" style="160" customWidth="1"/>
    <col min="9" max="9" width="14.5703125" style="93" customWidth="1"/>
    <col min="10" max="10" width="36.140625" style="93" customWidth="1"/>
    <col min="11" max="11" width="22.140625" style="201" customWidth="1"/>
    <col min="12" max="12" width="24.42578125" style="93" customWidth="1"/>
    <col min="13" max="13" width="37" style="9" customWidth="1"/>
    <col min="14" max="14" width="19" style="8" customWidth="1"/>
    <col min="15" max="15" width="18.140625" style="8" customWidth="1"/>
    <col min="16" max="16" width="17.140625" style="92" customWidth="1"/>
    <col min="17" max="17" width="109.7109375" style="94" customWidth="1"/>
    <col min="18" max="18" width="11.5703125" style="4" customWidth="1"/>
    <col min="19" max="16384" width="10.85546875" style="4"/>
  </cols>
  <sheetData>
    <row r="1" spans="2:17" s="1" customFormat="1" ht="26.25" customHeight="1" thickBot="1" x14ac:dyDescent="0.3">
      <c r="B1" s="386" t="s">
        <v>1288</v>
      </c>
      <c r="C1" s="386"/>
      <c r="D1" s="386"/>
      <c r="E1" s="386"/>
      <c r="F1" s="386"/>
      <c r="G1" s="386"/>
      <c r="H1" s="386"/>
      <c r="I1" s="386"/>
      <c r="J1" s="386"/>
      <c r="K1" s="386"/>
      <c r="L1" s="386"/>
      <c r="M1" s="386"/>
      <c r="N1" s="386"/>
      <c r="O1" s="386"/>
      <c r="P1" s="386"/>
      <c r="Q1" s="386"/>
    </row>
    <row r="2" spans="2:17" s="1" customFormat="1" ht="22.5" customHeight="1" thickBot="1" x14ac:dyDescent="0.3">
      <c r="B2" s="387" t="s">
        <v>1282</v>
      </c>
      <c r="C2" s="387"/>
      <c r="D2" s="387"/>
      <c r="E2" s="387"/>
      <c r="F2" s="387"/>
      <c r="G2" s="387"/>
      <c r="H2" s="387"/>
      <c r="I2" s="387"/>
      <c r="J2" s="387"/>
      <c r="K2" s="387"/>
      <c r="L2" s="387"/>
      <c r="M2" s="387"/>
      <c r="N2" s="387"/>
      <c r="O2" s="387"/>
      <c r="P2" s="387"/>
      <c r="Q2" s="387"/>
    </row>
    <row r="3" spans="2:17" s="1" customFormat="1" ht="102.75" customHeight="1" thickBot="1" x14ac:dyDescent="0.3">
      <c r="B3" s="357" t="s">
        <v>0</v>
      </c>
      <c r="C3" s="357"/>
      <c r="D3" s="357"/>
      <c r="E3" s="357"/>
      <c r="F3" s="357"/>
      <c r="G3" s="357"/>
      <c r="H3" s="357"/>
      <c r="I3" s="357"/>
      <c r="J3" s="357"/>
      <c r="K3" s="357"/>
      <c r="L3" s="357"/>
      <c r="M3" s="357"/>
      <c r="N3" s="357"/>
      <c r="O3" s="357"/>
      <c r="P3" s="357"/>
      <c r="Q3" s="357"/>
    </row>
    <row r="4" spans="2:17" s="1" customFormat="1" ht="19.5" customHeight="1" thickBot="1" x14ac:dyDescent="0.3">
      <c r="B4" s="388" t="s">
        <v>1</v>
      </c>
      <c r="C4" s="388"/>
      <c r="D4" s="388"/>
      <c r="E4" s="388"/>
      <c r="F4" s="388"/>
      <c r="G4" s="388"/>
      <c r="H4" s="388"/>
      <c r="I4" s="388"/>
      <c r="J4" s="388"/>
      <c r="K4" s="388"/>
      <c r="L4" s="388"/>
      <c r="M4" s="388"/>
      <c r="N4" s="388"/>
      <c r="O4" s="388"/>
      <c r="P4" s="388"/>
      <c r="Q4" s="388"/>
    </row>
    <row r="5" spans="2:17" s="2" customFormat="1" ht="15.75" customHeight="1" thickBot="1" x14ac:dyDescent="0.3">
      <c r="B5" s="389" t="s">
        <v>2</v>
      </c>
      <c r="C5" s="389"/>
      <c r="D5" s="389"/>
      <c r="E5" s="389"/>
      <c r="F5" s="389"/>
      <c r="G5" s="389"/>
      <c r="H5" s="389"/>
      <c r="I5" s="389"/>
      <c r="J5" s="389"/>
      <c r="K5" s="389"/>
      <c r="L5" s="389"/>
      <c r="M5" s="389"/>
      <c r="N5" s="389"/>
      <c r="O5" s="389"/>
      <c r="P5" s="389"/>
      <c r="Q5" s="389"/>
    </row>
    <row r="6" spans="2:17" s="3" customFormat="1" ht="33" customHeight="1" thickBot="1" x14ac:dyDescent="0.3">
      <c r="B6" s="357" t="s">
        <v>3</v>
      </c>
      <c r="C6" s="357"/>
      <c r="D6" s="357"/>
      <c r="E6" s="357" t="s">
        <v>4</v>
      </c>
      <c r="F6" s="357" t="s">
        <v>5</v>
      </c>
      <c r="G6" s="395"/>
      <c r="H6" s="396" t="s">
        <v>6</v>
      </c>
      <c r="I6" s="395"/>
      <c r="J6" s="391" t="s">
        <v>7</v>
      </c>
      <c r="K6" s="393" t="s">
        <v>1293</v>
      </c>
      <c r="L6" s="391" t="s">
        <v>1292</v>
      </c>
      <c r="M6" s="357" t="s">
        <v>8</v>
      </c>
      <c r="N6" s="357" t="s">
        <v>9</v>
      </c>
      <c r="O6" s="357" t="s">
        <v>10</v>
      </c>
      <c r="P6" s="390" t="s">
        <v>11</v>
      </c>
      <c r="Q6" s="357" t="s">
        <v>1110</v>
      </c>
    </row>
    <row r="7" spans="2:17" s="3" customFormat="1" ht="38.25" customHeight="1" thickBot="1" x14ac:dyDescent="0.3">
      <c r="B7" s="166" t="s">
        <v>13</v>
      </c>
      <c r="C7" s="166" t="s">
        <v>14</v>
      </c>
      <c r="D7" s="166" t="s">
        <v>15</v>
      </c>
      <c r="E7" s="357"/>
      <c r="F7" s="11" t="s">
        <v>16</v>
      </c>
      <c r="G7" s="166" t="s">
        <v>17</v>
      </c>
      <c r="H7" s="154" t="s">
        <v>18</v>
      </c>
      <c r="I7" s="159" t="s">
        <v>19</v>
      </c>
      <c r="J7" s="392"/>
      <c r="K7" s="394"/>
      <c r="L7" s="392"/>
      <c r="M7" s="357"/>
      <c r="N7" s="357"/>
      <c r="O7" s="357"/>
      <c r="P7" s="390"/>
      <c r="Q7" s="357"/>
    </row>
    <row r="8" spans="2:17" s="14" customFormat="1" ht="53.45" customHeight="1" thickBot="1" x14ac:dyDescent="0.3">
      <c r="B8" s="337">
        <v>1</v>
      </c>
      <c r="C8" s="371" t="s">
        <v>20</v>
      </c>
      <c r="D8" s="335" t="s">
        <v>21</v>
      </c>
      <c r="E8" s="335" t="s">
        <v>22</v>
      </c>
      <c r="F8" s="329">
        <v>5146</v>
      </c>
      <c r="G8" s="329" t="s">
        <v>821</v>
      </c>
      <c r="H8" s="329">
        <v>4899</v>
      </c>
      <c r="I8" s="440">
        <f>H8/F8</f>
        <v>0.95200155460551883</v>
      </c>
      <c r="J8" s="195" t="s">
        <v>23</v>
      </c>
      <c r="K8" s="196">
        <v>44574</v>
      </c>
      <c r="L8" s="228">
        <v>44896</v>
      </c>
      <c r="M8" s="341" t="s">
        <v>24</v>
      </c>
      <c r="N8" s="335" t="s">
        <v>25</v>
      </c>
      <c r="O8" s="335" t="s">
        <v>25</v>
      </c>
      <c r="P8" s="381">
        <v>0.9</v>
      </c>
      <c r="Q8" s="440" t="s">
        <v>1289</v>
      </c>
    </row>
    <row r="9" spans="2:17" s="14" customFormat="1" ht="53.45" customHeight="1" thickBot="1" x14ac:dyDescent="0.3">
      <c r="B9" s="337"/>
      <c r="C9" s="371"/>
      <c r="D9" s="356"/>
      <c r="E9" s="336"/>
      <c r="F9" s="330"/>
      <c r="G9" s="330"/>
      <c r="H9" s="330"/>
      <c r="I9" s="441"/>
      <c r="J9" s="195" t="s">
        <v>26</v>
      </c>
      <c r="K9" s="196">
        <v>44593</v>
      </c>
      <c r="L9" s="228">
        <v>44908</v>
      </c>
      <c r="M9" s="342"/>
      <c r="N9" s="336"/>
      <c r="O9" s="336"/>
      <c r="P9" s="382"/>
      <c r="Q9" s="441"/>
    </row>
    <row r="10" spans="2:17" s="14" customFormat="1" ht="53.45" customHeight="1" thickBot="1" x14ac:dyDescent="0.3">
      <c r="B10" s="337"/>
      <c r="C10" s="371"/>
      <c r="D10" s="356"/>
      <c r="E10" s="250" t="s">
        <v>27</v>
      </c>
      <c r="F10" s="330"/>
      <c r="G10" s="330"/>
      <c r="H10" s="330"/>
      <c r="I10" s="441"/>
      <c r="J10" s="195" t="s">
        <v>28</v>
      </c>
      <c r="K10" s="196">
        <v>44634</v>
      </c>
      <c r="L10" s="228">
        <v>44908</v>
      </c>
      <c r="M10" s="341" t="s">
        <v>29</v>
      </c>
      <c r="N10" s="335" t="s">
        <v>30</v>
      </c>
      <c r="O10" s="335" t="s">
        <v>31</v>
      </c>
      <c r="P10" s="382"/>
      <c r="Q10" s="441"/>
    </row>
    <row r="11" spans="2:17" s="14" customFormat="1" ht="53.45" customHeight="1" thickBot="1" x14ac:dyDescent="0.3">
      <c r="B11" s="337"/>
      <c r="C11" s="371"/>
      <c r="D11" s="356"/>
      <c r="E11" s="335" t="s">
        <v>32</v>
      </c>
      <c r="F11" s="330"/>
      <c r="G11" s="330"/>
      <c r="H11" s="330"/>
      <c r="I11" s="441"/>
      <c r="J11" s="195" t="s">
        <v>33</v>
      </c>
      <c r="K11" s="196">
        <v>44669</v>
      </c>
      <c r="L11" s="228">
        <v>44908</v>
      </c>
      <c r="M11" s="359"/>
      <c r="N11" s="356"/>
      <c r="O11" s="356"/>
      <c r="P11" s="382"/>
      <c r="Q11" s="441"/>
    </row>
    <row r="12" spans="2:17" s="14" customFormat="1" ht="53.45" customHeight="1" thickBot="1" x14ac:dyDescent="0.3">
      <c r="B12" s="337"/>
      <c r="C12" s="371"/>
      <c r="D12" s="356"/>
      <c r="E12" s="356"/>
      <c r="F12" s="331"/>
      <c r="G12" s="330"/>
      <c r="H12" s="330"/>
      <c r="I12" s="441"/>
      <c r="J12" s="195" t="s">
        <v>34</v>
      </c>
      <c r="K12" s="196">
        <v>44683</v>
      </c>
      <c r="L12" s="291" t="s">
        <v>1097</v>
      </c>
      <c r="M12" s="359"/>
      <c r="N12" s="356"/>
      <c r="O12" s="356"/>
      <c r="P12" s="382"/>
      <c r="Q12" s="441"/>
    </row>
    <row r="13" spans="2:17" s="14" customFormat="1" ht="56.1" customHeight="1" thickBot="1" x14ac:dyDescent="0.3">
      <c r="B13" s="365">
        <v>2</v>
      </c>
      <c r="C13" s="341" t="s">
        <v>35</v>
      </c>
      <c r="D13" s="341" t="s">
        <v>36</v>
      </c>
      <c r="E13" s="335" t="s">
        <v>37</v>
      </c>
      <c r="F13" s="368">
        <v>0</v>
      </c>
      <c r="G13" s="335"/>
      <c r="H13" s="344">
        <v>0</v>
      </c>
      <c r="I13" s="381">
        <v>0</v>
      </c>
      <c r="J13" s="195" t="s">
        <v>38</v>
      </c>
      <c r="K13" s="197">
        <v>44599</v>
      </c>
      <c r="L13" s="228">
        <v>44615</v>
      </c>
      <c r="M13" s="341" t="s">
        <v>39</v>
      </c>
      <c r="N13" s="335" t="s">
        <v>40</v>
      </c>
      <c r="O13" s="365" t="s">
        <v>40</v>
      </c>
      <c r="P13" s="381">
        <v>1</v>
      </c>
      <c r="Q13" s="374" t="s">
        <v>1289</v>
      </c>
    </row>
    <row r="14" spans="2:17" s="14" customFormat="1" ht="56.1" customHeight="1" thickBot="1" x14ac:dyDescent="0.3">
      <c r="B14" s="366"/>
      <c r="C14" s="359"/>
      <c r="D14" s="359"/>
      <c r="E14" s="356"/>
      <c r="F14" s="369"/>
      <c r="G14" s="356"/>
      <c r="H14" s="345"/>
      <c r="I14" s="382"/>
      <c r="J14" s="195" t="s">
        <v>41</v>
      </c>
      <c r="K14" s="197">
        <v>44621</v>
      </c>
      <c r="L14" s="228">
        <v>44839</v>
      </c>
      <c r="M14" s="359"/>
      <c r="N14" s="356"/>
      <c r="O14" s="366"/>
      <c r="P14" s="382"/>
      <c r="Q14" s="375"/>
    </row>
    <row r="15" spans="2:17" s="14" customFormat="1" ht="56.1" customHeight="1" thickBot="1" x14ac:dyDescent="0.3">
      <c r="B15" s="366"/>
      <c r="C15" s="359"/>
      <c r="D15" s="359"/>
      <c r="E15" s="356"/>
      <c r="F15" s="369"/>
      <c r="G15" s="356"/>
      <c r="H15" s="345"/>
      <c r="I15" s="382"/>
      <c r="J15" s="195" t="s">
        <v>42</v>
      </c>
      <c r="K15" s="197">
        <v>44713</v>
      </c>
      <c r="L15" s="228">
        <v>44839</v>
      </c>
      <c r="M15" s="359"/>
      <c r="N15" s="356"/>
      <c r="O15" s="366"/>
      <c r="P15" s="382"/>
      <c r="Q15" s="375"/>
    </row>
    <row r="16" spans="2:17" s="14" customFormat="1" ht="56.1" customHeight="1" thickBot="1" x14ac:dyDescent="0.3">
      <c r="B16" s="366"/>
      <c r="C16" s="359"/>
      <c r="D16" s="359"/>
      <c r="E16" s="356"/>
      <c r="F16" s="369"/>
      <c r="G16" s="356"/>
      <c r="H16" s="345"/>
      <c r="I16" s="382"/>
      <c r="J16" s="195" t="s">
        <v>43</v>
      </c>
      <c r="K16" s="197">
        <v>44774</v>
      </c>
      <c r="L16" s="228">
        <v>44602</v>
      </c>
      <c r="M16" s="359"/>
      <c r="N16" s="356"/>
      <c r="O16" s="366"/>
      <c r="P16" s="382"/>
      <c r="Q16" s="375"/>
    </row>
    <row r="17" spans="1:18" s="14" customFormat="1" ht="62.45" customHeight="1" thickBot="1" x14ac:dyDescent="0.3">
      <c r="B17" s="366"/>
      <c r="C17" s="359"/>
      <c r="D17" s="359"/>
      <c r="E17" s="356"/>
      <c r="F17" s="369"/>
      <c r="G17" s="356"/>
      <c r="H17" s="345"/>
      <c r="I17" s="382"/>
      <c r="J17" s="195" t="s">
        <v>44</v>
      </c>
      <c r="K17" s="197">
        <v>44837</v>
      </c>
      <c r="L17" s="228">
        <v>44603</v>
      </c>
      <c r="M17" s="359"/>
      <c r="N17" s="356"/>
      <c r="O17" s="366"/>
      <c r="P17" s="382"/>
      <c r="Q17" s="375"/>
    </row>
    <row r="18" spans="1:18" s="14" customFormat="1" ht="56.1" customHeight="1" thickBot="1" x14ac:dyDescent="0.3">
      <c r="B18" s="367"/>
      <c r="C18" s="342"/>
      <c r="D18" s="342"/>
      <c r="E18" s="336"/>
      <c r="F18" s="370"/>
      <c r="G18" s="336"/>
      <c r="H18" s="346"/>
      <c r="I18" s="383"/>
      <c r="J18" s="195" t="s">
        <v>45</v>
      </c>
      <c r="K18" s="197">
        <v>44882</v>
      </c>
      <c r="L18" s="228">
        <v>44847</v>
      </c>
      <c r="M18" s="342"/>
      <c r="N18" s="336"/>
      <c r="O18" s="367"/>
      <c r="P18" s="383"/>
      <c r="Q18" s="376"/>
    </row>
    <row r="19" spans="1:18" s="14" customFormat="1" ht="66.95" customHeight="1" thickBot="1" x14ac:dyDescent="0.3">
      <c r="B19" s="337">
        <v>3</v>
      </c>
      <c r="C19" s="371" t="s">
        <v>46</v>
      </c>
      <c r="D19" s="371" t="s">
        <v>47</v>
      </c>
      <c r="E19" s="335" t="s">
        <v>48</v>
      </c>
      <c r="F19" s="368">
        <v>205000</v>
      </c>
      <c r="G19" s="343" t="s">
        <v>1089</v>
      </c>
      <c r="H19" s="446">
        <v>0</v>
      </c>
      <c r="I19" s="338">
        <f>H19/F19</f>
        <v>0</v>
      </c>
      <c r="J19" s="195" t="s">
        <v>49</v>
      </c>
      <c r="K19" s="197">
        <v>44572</v>
      </c>
      <c r="L19" s="228">
        <v>44910</v>
      </c>
      <c r="M19" s="341" t="s">
        <v>50</v>
      </c>
      <c r="N19" s="335" t="s">
        <v>51</v>
      </c>
      <c r="O19" s="335" t="s">
        <v>51</v>
      </c>
      <c r="P19" s="381">
        <v>1</v>
      </c>
      <c r="Q19" s="339" t="s">
        <v>1289</v>
      </c>
    </row>
    <row r="20" spans="1:18" s="14" customFormat="1" ht="60.6" customHeight="1" thickBot="1" x14ac:dyDescent="0.3">
      <c r="B20" s="337"/>
      <c r="C20" s="371"/>
      <c r="D20" s="371"/>
      <c r="E20" s="336"/>
      <c r="F20" s="369"/>
      <c r="G20" s="343"/>
      <c r="H20" s="446"/>
      <c r="I20" s="338"/>
      <c r="J20" s="195" t="s">
        <v>52</v>
      </c>
      <c r="K20" s="197">
        <v>44572</v>
      </c>
      <c r="L20" s="228">
        <v>44910</v>
      </c>
      <c r="M20" s="342"/>
      <c r="N20" s="336"/>
      <c r="O20" s="336"/>
      <c r="P20" s="382"/>
      <c r="Q20" s="339"/>
    </row>
    <row r="21" spans="1:18" s="14" customFormat="1" ht="70.5" customHeight="1" thickBot="1" x14ac:dyDescent="0.3">
      <c r="B21" s="337"/>
      <c r="C21" s="371"/>
      <c r="D21" s="371"/>
      <c r="E21" s="335" t="s">
        <v>53</v>
      </c>
      <c r="F21" s="369"/>
      <c r="G21" s="343"/>
      <c r="H21" s="446"/>
      <c r="I21" s="338"/>
      <c r="J21" s="195" t="s">
        <v>54</v>
      </c>
      <c r="K21" s="197">
        <v>44572</v>
      </c>
      <c r="L21" s="228">
        <v>44881</v>
      </c>
      <c r="M21" s="171" t="s">
        <v>55</v>
      </c>
      <c r="N21" s="169" t="s">
        <v>56</v>
      </c>
      <c r="O21" s="170" t="s">
        <v>57</v>
      </c>
      <c r="P21" s="382"/>
      <c r="Q21" s="339"/>
    </row>
    <row r="22" spans="1:18" s="14" customFormat="1" ht="68.45" customHeight="1" thickBot="1" x14ac:dyDescent="0.3">
      <c r="B22" s="337"/>
      <c r="C22" s="371"/>
      <c r="D22" s="371"/>
      <c r="E22" s="336" t="s">
        <v>53</v>
      </c>
      <c r="F22" s="369"/>
      <c r="G22" s="343"/>
      <c r="H22" s="446"/>
      <c r="I22" s="338"/>
      <c r="J22" s="195" t="s">
        <v>58</v>
      </c>
      <c r="K22" s="197">
        <v>44572</v>
      </c>
      <c r="L22" s="228">
        <v>44740</v>
      </c>
      <c r="M22" s="171" t="s">
        <v>59</v>
      </c>
      <c r="N22" s="169" t="s">
        <v>60</v>
      </c>
      <c r="O22" s="170" t="s">
        <v>60</v>
      </c>
      <c r="P22" s="382"/>
      <c r="Q22" s="339"/>
    </row>
    <row r="23" spans="1:18" s="14" customFormat="1" ht="60.6" customHeight="1" thickBot="1" x14ac:dyDescent="0.3">
      <c r="B23" s="337"/>
      <c r="C23" s="371"/>
      <c r="D23" s="371"/>
      <c r="E23" s="169" t="s">
        <v>61</v>
      </c>
      <c r="F23" s="370"/>
      <c r="G23" s="343"/>
      <c r="H23" s="446"/>
      <c r="I23" s="338"/>
      <c r="J23" s="195" t="s">
        <v>62</v>
      </c>
      <c r="K23" s="197">
        <v>44572</v>
      </c>
      <c r="L23" s="228">
        <v>44873</v>
      </c>
      <c r="M23" s="171" t="s">
        <v>63</v>
      </c>
      <c r="N23" s="169" t="s">
        <v>64</v>
      </c>
      <c r="O23" s="170" t="s">
        <v>31</v>
      </c>
      <c r="P23" s="382"/>
      <c r="Q23" s="339"/>
    </row>
    <row r="24" spans="1:18" s="2" customFormat="1" ht="15.75" customHeight="1" thickBot="1" x14ac:dyDescent="0.3">
      <c r="B24" s="377" t="s">
        <v>65</v>
      </c>
      <c r="C24" s="378"/>
      <c r="D24" s="378"/>
      <c r="E24" s="378"/>
      <c r="F24" s="378"/>
      <c r="G24" s="378"/>
      <c r="H24" s="378"/>
      <c r="I24" s="378"/>
      <c r="J24" s="378"/>
      <c r="K24" s="378"/>
      <c r="L24" s="378"/>
      <c r="M24" s="378"/>
      <c r="N24" s="378"/>
      <c r="O24" s="378"/>
      <c r="P24" s="378"/>
      <c r="Q24" s="378"/>
    </row>
    <row r="25" spans="1:18" s="14" customFormat="1" ht="62.45" customHeight="1" thickBot="1" x14ac:dyDescent="0.3">
      <c r="B25" s="335">
        <v>4</v>
      </c>
      <c r="C25" s="335" t="s">
        <v>66</v>
      </c>
      <c r="D25" s="335" t="s">
        <v>67</v>
      </c>
      <c r="E25" s="335" t="s">
        <v>68</v>
      </c>
      <c r="F25" s="335">
        <v>0</v>
      </c>
      <c r="G25" s="335"/>
      <c r="H25" s="335">
        <v>0</v>
      </c>
      <c r="I25" s="335">
        <v>0</v>
      </c>
      <c r="J25" s="195" t="s">
        <v>69</v>
      </c>
      <c r="K25" s="197">
        <v>44774</v>
      </c>
      <c r="L25" s="228">
        <v>44781</v>
      </c>
      <c r="M25" s="341" t="s">
        <v>70</v>
      </c>
      <c r="N25" s="365" t="s">
        <v>71</v>
      </c>
      <c r="O25" s="365" t="s">
        <v>72</v>
      </c>
      <c r="P25" s="440">
        <v>1</v>
      </c>
      <c r="Q25" s="448" t="s">
        <v>1289</v>
      </c>
    </row>
    <row r="26" spans="1:18" s="14" customFormat="1" ht="62.45" customHeight="1" thickBot="1" x14ac:dyDescent="0.3">
      <c r="B26" s="356"/>
      <c r="C26" s="356"/>
      <c r="D26" s="356"/>
      <c r="E26" s="356"/>
      <c r="F26" s="356"/>
      <c r="G26" s="356"/>
      <c r="H26" s="356"/>
      <c r="I26" s="356"/>
      <c r="J26" s="195" t="s">
        <v>73</v>
      </c>
      <c r="K26" s="197">
        <v>44774</v>
      </c>
      <c r="L26" s="228">
        <v>44770</v>
      </c>
      <c r="M26" s="342"/>
      <c r="N26" s="367"/>
      <c r="O26" s="367"/>
      <c r="P26" s="441"/>
      <c r="Q26" s="449"/>
    </row>
    <row r="27" spans="1:18" s="14" customFormat="1" ht="62.45" customHeight="1" thickBot="1" x14ac:dyDescent="0.3">
      <c r="B27" s="356"/>
      <c r="C27" s="356"/>
      <c r="D27" s="356"/>
      <c r="E27" s="356"/>
      <c r="F27" s="356"/>
      <c r="G27" s="356"/>
      <c r="H27" s="356"/>
      <c r="I27" s="356"/>
      <c r="J27" s="195" t="s">
        <v>74</v>
      </c>
      <c r="K27" s="197">
        <v>44774</v>
      </c>
      <c r="L27" s="228">
        <v>44754</v>
      </c>
      <c r="M27" s="341" t="s">
        <v>75</v>
      </c>
      <c r="N27" s="365" t="s">
        <v>71</v>
      </c>
      <c r="O27" s="372" t="s">
        <v>72</v>
      </c>
      <c r="P27" s="441"/>
      <c r="Q27" s="449"/>
    </row>
    <row r="28" spans="1:18" s="14" customFormat="1" ht="62.45" customHeight="1" thickBot="1" x14ac:dyDescent="0.3">
      <c r="B28" s="356"/>
      <c r="C28" s="356"/>
      <c r="D28" s="356"/>
      <c r="E28" s="356"/>
      <c r="F28" s="356"/>
      <c r="G28" s="356"/>
      <c r="H28" s="356"/>
      <c r="I28" s="356"/>
      <c r="J28" s="195" t="s">
        <v>76</v>
      </c>
      <c r="K28" s="197">
        <v>44774</v>
      </c>
      <c r="L28" s="228">
        <v>44754</v>
      </c>
      <c r="M28" s="342"/>
      <c r="N28" s="367"/>
      <c r="O28" s="373"/>
      <c r="P28" s="441"/>
      <c r="Q28" s="449"/>
    </row>
    <row r="29" spans="1:18" s="14" customFormat="1" ht="62.45" customHeight="1" thickBot="1" x14ac:dyDescent="0.3">
      <c r="B29" s="356"/>
      <c r="C29" s="356"/>
      <c r="D29" s="356"/>
      <c r="E29" s="356"/>
      <c r="F29" s="356"/>
      <c r="G29" s="356"/>
      <c r="H29" s="356"/>
      <c r="I29" s="356"/>
      <c r="J29" s="195" t="s">
        <v>77</v>
      </c>
      <c r="K29" s="197">
        <v>44774</v>
      </c>
      <c r="L29" s="228">
        <v>44754</v>
      </c>
      <c r="M29" s="341" t="s">
        <v>78</v>
      </c>
      <c r="N29" s="335" t="s">
        <v>79</v>
      </c>
      <c r="O29" s="335" t="s">
        <v>80</v>
      </c>
      <c r="P29" s="441"/>
      <c r="Q29" s="449"/>
    </row>
    <row r="30" spans="1:18" s="14" customFormat="1" ht="62.45" customHeight="1" thickBot="1" x14ac:dyDescent="0.3">
      <c r="B30" s="356"/>
      <c r="C30" s="356"/>
      <c r="D30" s="356"/>
      <c r="E30" s="356"/>
      <c r="F30" s="356"/>
      <c r="G30" s="356"/>
      <c r="H30" s="356"/>
      <c r="I30" s="356"/>
      <c r="J30" s="195" t="s">
        <v>81</v>
      </c>
      <c r="K30" s="197">
        <v>44774</v>
      </c>
      <c r="L30" s="228">
        <v>44747</v>
      </c>
      <c r="M30" s="359"/>
      <c r="N30" s="356"/>
      <c r="O30" s="356"/>
      <c r="P30" s="441"/>
      <c r="Q30" s="449"/>
    </row>
    <row r="31" spans="1:18" s="14" customFormat="1" ht="62.45" customHeight="1" thickBot="1" x14ac:dyDescent="0.3">
      <c r="B31" s="336"/>
      <c r="C31" s="336"/>
      <c r="D31" s="336"/>
      <c r="E31" s="336"/>
      <c r="F31" s="336"/>
      <c r="G31" s="336"/>
      <c r="H31" s="336"/>
      <c r="I31" s="336"/>
      <c r="J31" s="195" t="s">
        <v>82</v>
      </c>
      <c r="K31" s="197">
        <v>44774</v>
      </c>
      <c r="L31" s="228">
        <v>44863</v>
      </c>
      <c r="M31" s="342"/>
      <c r="N31" s="336"/>
      <c r="O31" s="336"/>
      <c r="P31" s="447"/>
      <c r="Q31" s="450"/>
    </row>
    <row r="32" spans="1:18" s="177" customFormat="1" ht="64.5" customHeight="1" thickBot="1" x14ac:dyDescent="0.3">
      <c r="A32" s="252"/>
      <c r="B32" s="335">
        <v>5</v>
      </c>
      <c r="C32" s="335" t="s">
        <v>83</v>
      </c>
      <c r="D32" s="335" t="s">
        <v>84</v>
      </c>
      <c r="E32" s="250" t="s">
        <v>85</v>
      </c>
      <c r="F32" s="332">
        <v>4743</v>
      </c>
      <c r="G32" s="332" t="s">
        <v>1090</v>
      </c>
      <c r="H32" s="457">
        <v>4596</v>
      </c>
      <c r="I32" s="459">
        <f>H32/F32</f>
        <v>0.96900695762175837</v>
      </c>
      <c r="J32" s="195" t="s">
        <v>86</v>
      </c>
      <c r="K32" s="196">
        <v>44774</v>
      </c>
      <c r="L32" s="228">
        <v>44902</v>
      </c>
      <c r="M32" s="384" t="s">
        <v>87</v>
      </c>
      <c r="N32" s="348" t="s">
        <v>64</v>
      </c>
      <c r="O32" s="348" t="s">
        <v>64</v>
      </c>
      <c r="P32" s="453">
        <v>0.98</v>
      </c>
      <c r="Q32" s="455" t="s">
        <v>1289</v>
      </c>
      <c r="R32" s="176"/>
    </row>
    <row r="33" spans="2:21" s="177" customFormat="1" ht="64.5" customHeight="1" thickBot="1" x14ac:dyDescent="0.3">
      <c r="B33" s="356"/>
      <c r="C33" s="356"/>
      <c r="D33" s="356"/>
      <c r="E33" s="250" t="s">
        <v>27</v>
      </c>
      <c r="F33" s="333"/>
      <c r="G33" s="333"/>
      <c r="H33" s="458"/>
      <c r="I33" s="460"/>
      <c r="J33" s="195" t="s">
        <v>88</v>
      </c>
      <c r="K33" s="196">
        <v>44648</v>
      </c>
      <c r="L33" s="228">
        <v>44908</v>
      </c>
      <c r="M33" s="385"/>
      <c r="N33" s="349"/>
      <c r="O33" s="349"/>
      <c r="P33" s="454"/>
      <c r="Q33" s="456"/>
      <c r="R33" s="176"/>
    </row>
    <row r="34" spans="2:21" s="177" customFormat="1" ht="64.5" customHeight="1" thickBot="1" x14ac:dyDescent="0.3">
      <c r="B34" s="356"/>
      <c r="C34" s="356"/>
      <c r="D34" s="356"/>
      <c r="E34" s="169" t="s">
        <v>32</v>
      </c>
      <c r="F34" s="333"/>
      <c r="G34" s="333"/>
      <c r="H34" s="458"/>
      <c r="I34" s="460"/>
      <c r="J34" s="195" t="s">
        <v>89</v>
      </c>
      <c r="K34" s="196">
        <v>44683</v>
      </c>
      <c r="L34" s="228">
        <v>44900</v>
      </c>
      <c r="M34" s="251" t="s">
        <v>90</v>
      </c>
      <c r="N34" s="249" t="s">
        <v>91</v>
      </c>
      <c r="O34" s="249" t="s">
        <v>92</v>
      </c>
      <c r="P34" s="454"/>
      <c r="Q34" s="456"/>
      <c r="R34" s="176"/>
    </row>
    <row r="35" spans="2:21" s="177" customFormat="1" ht="64.5" customHeight="1" thickBot="1" x14ac:dyDescent="0.3">
      <c r="B35" s="356"/>
      <c r="C35" s="356"/>
      <c r="D35" s="356"/>
      <c r="E35" s="169" t="s">
        <v>93</v>
      </c>
      <c r="F35" s="333"/>
      <c r="G35" s="333"/>
      <c r="H35" s="458"/>
      <c r="I35" s="460"/>
      <c r="J35" s="442" t="s">
        <v>94</v>
      </c>
      <c r="K35" s="461">
        <v>44760</v>
      </c>
      <c r="L35" s="451">
        <v>44907</v>
      </c>
      <c r="M35" s="384" t="s">
        <v>95</v>
      </c>
      <c r="N35" s="348" t="s">
        <v>64</v>
      </c>
      <c r="O35" s="348" t="s">
        <v>64</v>
      </c>
      <c r="P35" s="454"/>
      <c r="Q35" s="456"/>
      <c r="R35" s="176"/>
    </row>
    <row r="36" spans="2:21" s="177" customFormat="1" ht="64.5" customHeight="1" thickBot="1" x14ac:dyDescent="0.3">
      <c r="B36" s="356"/>
      <c r="C36" s="356"/>
      <c r="D36" s="356"/>
      <c r="E36" s="169" t="s">
        <v>96</v>
      </c>
      <c r="F36" s="334"/>
      <c r="G36" s="333"/>
      <c r="H36" s="458"/>
      <c r="I36" s="460"/>
      <c r="J36" s="443"/>
      <c r="K36" s="462"/>
      <c r="L36" s="452"/>
      <c r="M36" s="385"/>
      <c r="N36" s="349"/>
      <c r="O36" s="349"/>
      <c r="P36" s="454"/>
      <c r="Q36" s="456"/>
      <c r="R36" s="176"/>
    </row>
    <row r="37" spans="2:21" s="14" customFormat="1" ht="98.45" customHeight="1" thickBot="1" x14ac:dyDescent="0.3">
      <c r="B37" s="337">
        <v>6</v>
      </c>
      <c r="C37" s="371" t="s">
        <v>97</v>
      </c>
      <c r="D37" s="371" t="s">
        <v>98</v>
      </c>
      <c r="E37" s="335" t="s">
        <v>96</v>
      </c>
      <c r="F37" s="329">
        <v>4000</v>
      </c>
      <c r="G37" s="343" t="s">
        <v>1091</v>
      </c>
      <c r="H37" s="344">
        <v>3600</v>
      </c>
      <c r="I37" s="347">
        <f>H37/F37</f>
        <v>0.9</v>
      </c>
      <c r="J37" s="195" t="s">
        <v>99</v>
      </c>
      <c r="K37" s="196">
        <v>44599</v>
      </c>
      <c r="L37" s="242">
        <v>44690</v>
      </c>
      <c r="M37" s="341" t="s">
        <v>100</v>
      </c>
      <c r="N37" s="335" t="s">
        <v>101</v>
      </c>
      <c r="O37" s="335" t="s">
        <v>101</v>
      </c>
      <c r="P37" s="381">
        <v>1</v>
      </c>
      <c r="Q37" s="339" t="s">
        <v>1289</v>
      </c>
    </row>
    <row r="38" spans="2:21" s="14" customFormat="1" ht="62.1" customHeight="1" thickBot="1" x14ac:dyDescent="0.3">
      <c r="B38" s="337"/>
      <c r="C38" s="371"/>
      <c r="D38" s="371"/>
      <c r="E38" s="356"/>
      <c r="F38" s="330"/>
      <c r="G38" s="343"/>
      <c r="H38" s="345"/>
      <c r="I38" s="347"/>
      <c r="J38" s="195" t="s">
        <v>102</v>
      </c>
      <c r="K38" s="196">
        <v>44599</v>
      </c>
      <c r="L38" s="242">
        <v>44692</v>
      </c>
      <c r="M38" s="342"/>
      <c r="N38" s="336"/>
      <c r="O38" s="336"/>
      <c r="P38" s="382"/>
      <c r="Q38" s="339"/>
    </row>
    <row r="39" spans="2:21" s="14" customFormat="1" ht="84.95" customHeight="1" thickBot="1" x14ac:dyDescent="0.3">
      <c r="B39" s="337"/>
      <c r="C39" s="371"/>
      <c r="D39" s="371"/>
      <c r="E39" s="356"/>
      <c r="F39" s="330"/>
      <c r="G39" s="343"/>
      <c r="H39" s="345"/>
      <c r="I39" s="347"/>
      <c r="J39" s="195" t="s">
        <v>103</v>
      </c>
      <c r="K39" s="196">
        <v>44613</v>
      </c>
      <c r="L39" s="242">
        <v>44694</v>
      </c>
      <c r="M39" s="341" t="s">
        <v>104</v>
      </c>
      <c r="N39" s="335" t="s">
        <v>105</v>
      </c>
      <c r="O39" s="335" t="s">
        <v>106</v>
      </c>
      <c r="P39" s="382"/>
      <c r="Q39" s="339"/>
    </row>
    <row r="40" spans="2:21" s="14" customFormat="1" ht="60.75" thickBot="1" x14ac:dyDescent="0.3">
      <c r="B40" s="337"/>
      <c r="C40" s="371"/>
      <c r="D40" s="371"/>
      <c r="E40" s="336"/>
      <c r="F40" s="330"/>
      <c r="G40" s="343"/>
      <c r="H40" s="345"/>
      <c r="I40" s="347"/>
      <c r="J40" s="195" t="s">
        <v>107</v>
      </c>
      <c r="K40" s="196">
        <v>44613</v>
      </c>
      <c r="L40" s="242">
        <v>44708</v>
      </c>
      <c r="M40" s="342"/>
      <c r="N40" s="336"/>
      <c r="O40" s="336"/>
      <c r="P40" s="382"/>
      <c r="Q40" s="339"/>
    </row>
    <row r="41" spans="2:21" s="14" customFormat="1" ht="45.75" thickBot="1" x14ac:dyDescent="0.3">
      <c r="B41" s="337"/>
      <c r="C41" s="371"/>
      <c r="D41" s="371"/>
      <c r="E41" s="335" t="s">
        <v>93</v>
      </c>
      <c r="F41" s="330"/>
      <c r="G41" s="343"/>
      <c r="H41" s="345"/>
      <c r="I41" s="347"/>
      <c r="J41" s="195" t="s">
        <v>108</v>
      </c>
      <c r="K41" s="196">
        <v>44620</v>
      </c>
      <c r="L41" s="242">
        <v>44619</v>
      </c>
      <c r="M41" s="341" t="s">
        <v>109</v>
      </c>
      <c r="N41" s="335" t="s">
        <v>110</v>
      </c>
      <c r="O41" s="335" t="s">
        <v>110</v>
      </c>
      <c r="P41" s="382"/>
      <c r="Q41" s="339"/>
    </row>
    <row r="42" spans="2:21" s="14" customFormat="1" ht="90" customHeight="1" thickBot="1" x14ac:dyDescent="0.3">
      <c r="B42" s="337"/>
      <c r="C42" s="371"/>
      <c r="D42" s="371"/>
      <c r="E42" s="356"/>
      <c r="F42" s="330"/>
      <c r="G42" s="343"/>
      <c r="H42" s="345"/>
      <c r="I42" s="347"/>
      <c r="J42" s="195" t="s">
        <v>111</v>
      </c>
      <c r="K42" s="196">
        <v>44642</v>
      </c>
      <c r="L42" s="242">
        <v>44905</v>
      </c>
      <c r="M42" s="342"/>
      <c r="N42" s="336"/>
      <c r="O42" s="336"/>
      <c r="P42" s="382"/>
      <c r="Q42" s="339"/>
    </row>
    <row r="43" spans="2:21" s="14" customFormat="1" ht="127.15" customHeight="1" thickBot="1" x14ac:dyDescent="0.3">
      <c r="B43" s="337"/>
      <c r="C43" s="371"/>
      <c r="D43" s="371"/>
      <c r="E43" s="336"/>
      <c r="F43" s="331"/>
      <c r="G43" s="343"/>
      <c r="H43" s="346"/>
      <c r="I43" s="347"/>
      <c r="J43" s="195" t="s">
        <v>112</v>
      </c>
      <c r="K43" s="196">
        <v>44907</v>
      </c>
      <c r="L43" s="242">
        <v>44907</v>
      </c>
      <c r="M43" s="171" t="s">
        <v>113</v>
      </c>
      <c r="N43" s="169" t="s">
        <v>114</v>
      </c>
      <c r="O43" s="169" t="s">
        <v>114</v>
      </c>
      <c r="P43" s="383"/>
      <c r="Q43" s="339"/>
    </row>
    <row r="44" spans="2:21" s="14" customFormat="1" ht="60.95" customHeight="1" thickBot="1" x14ac:dyDescent="0.3">
      <c r="B44" s="337">
        <v>7</v>
      </c>
      <c r="C44" s="371" t="s">
        <v>115</v>
      </c>
      <c r="D44" s="371" t="s">
        <v>116</v>
      </c>
      <c r="E44" s="335" t="s">
        <v>117</v>
      </c>
      <c r="F44" s="368">
        <v>0</v>
      </c>
      <c r="G44" s="343"/>
      <c r="H44" s="344">
        <v>0</v>
      </c>
      <c r="I44" s="338">
        <v>0</v>
      </c>
      <c r="J44" s="195" t="s">
        <v>118</v>
      </c>
      <c r="K44" s="197">
        <v>44786</v>
      </c>
      <c r="L44" s="247">
        <v>44867</v>
      </c>
      <c r="M44" s="341" t="s">
        <v>119</v>
      </c>
      <c r="N44" s="335" t="s">
        <v>71</v>
      </c>
      <c r="O44" s="335" t="s">
        <v>72</v>
      </c>
      <c r="P44" s="338">
        <v>1</v>
      </c>
      <c r="Q44" s="339" t="s">
        <v>1289</v>
      </c>
    </row>
    <row r="45" spans="2:21" s="14" customFormat="1" ht="60.95" customHeight="1" thickBot="1" x14ac:dyDescent="0.3">
      <c r="B45" s="365"/>
      <c r="C45" s="341"/>
      <c r="D45" s="341"/>
      <c r="E45" s="356"/>
      <c r="F45" s="369"/>
      <c r="G45" s="335"/>
      <c r="H45" s="345"/>
      <c r="I45" s="381"/>
      <c r="J45" s="202" t="s">
        <v>120</v>
      </c>
      <c r="K45" s="198">
        <v>44713</v>
      </c>
      <c r="L45" s="247">
        <v>44805</v>
      </c>
      <c r="M45" s="359"/>
      <c r="N45" s="356"/>
      <c r="O45" s="356"/>
      <c r="P45" s="381"/>
      <c r="Q45" s="374"/>
    </row>
    <row r="46" spans="2:21" s="14" customFormat="1" ht="68.099999999999994" customHeight="1" thickBot="1" x14ac:dyDescent="0.3">
      <c r="B46" s="365"/>
      <c r="C46" s="341"/>
      <c r="D46" s="341"/>
      <c r="E46" s="335" t="s">
        <v>121</v>
      </c>
      <c r="F46" s="369"/>
      <c r="G46" s="335"/>
      <c r="H46" s="345"/>
      <c r="I46" s="381"/>
      <c r="J46" s="202" t="s">
        <v>122</v>
      </c>
      <c r="K46" s="198">
        <v>44805</v>
      </c>
      <c r="L46" s="247">
        <v>44820</v>
      </c>
      <c r="M46" s="341" t="s">
        <v>123</v>
      </c>
      <c r="N46" s="335" t="s">
        <v>124</v>
      </c>
      <c r="O46" s="335" t="s">
        <v>124</v>
      </c>
      <c r="P46" s="381"/>
      <c r="Q46" s="374"/>
      <c r="S46" s="4"/>
      <c r="T46" s="4"/>
      <c r="U46" s="4"/>
    </row>
    <row r="47" spans="2:21" s="14" customFormat="1" ht="60.95" customHeight="1" thickBot="1" x14ac:dyDescent="0.3">
      <c r="B47" s="365"/>
      <c r="C47" s="341"/>
      <c r="D47" s="341"/>
      <c r="E47" s="356"/>
      <c r="F47" s="370"/>
      <c r="G47" s="335"/>
      <c r="H47" s="345"/>
      <c r="I47" s="381"/>
      <c r="J47" s="202" t="s">
        <v>125</v>
      </c>
      <c r="K47" s="198">
        <v>44880</v>
      </c>
      <c r="L47" s="247">
        <v>44886</v>
      </c>
      <c r="M47" s="342"/>
      <c r="N47" s="336" t="s">
        <v>124</v>
      </c>
      <c r="O47" s="336" t="s">
        <v>126</v>
      </c>
      <c r="P47" s="381"/>
      <c r="Q47" s="374"/>
      <c r="S47" s="4"/>
      <c r="T47" s="4"/>
      <c r="U47" s="4"/>
    </row>
    <row r="48" spans="2:21" s="14" customFormat="1" ht="30" customHeight="1" thickBot="1" x14ac:dyDescent="0.3">
      <c r="B48" s="365">
        <v>8</v>
      </c>
      <c r="C48" s="341" t="s">
        <v>127</v>
      </c>
      <c r="D48" s="341" t="s">
        <v>128</v>
      </c>
      <c r="E48" s="335" t="s">
        <v>129</v>
      </c>
      <c r="F48" s="368">
        <v>0</v>
      </c>
      <c r="G48" s="335"/>
      <c r="H48" s="344">
        <v>0</v>
      </c>
      <c r="I48" s="335">
        <v>0</v>
      </c>
      <c r="J48" s="171" t="s">
        <v>130</v>
      </c>
      <c r="K48" s="199">
        <v>44699</v>
      </c>
      <c r="L48" s="247">
        <v>44771</v>
      </c>
      <c r="M48" s="341" t="s">
        <v>131</v>
      </c>
      <c r="N48" s="365" t="s">
        <v>132</v>
      </c>
      <c r="O48" s="335" t="s">
        <v>133</v>
      </c>
      <c r="P48" s="381">
        <v>0.6</v>
      </c>
      <c r="Q48" s="374" t="s">
        <v>1289</v>
      </c>
      <c r="S48" s="4"/>
      <c r="T48" s="4"/>
      <c r="U48" s="4"/>
    </row>
    <row r="49" spans="2:21" s="14" customFormat="1" ht="37.5" customHeight="1" thickBot="1" x14ac:dyDescent="0.3">
      <c r="B49" s="366"/>
      <c r="C49" s="359"/>
      <c r="D49" s="359"/>
      <c r="E49" s="356"/>
      <c r="F49" s="369"/>
      <c r="G49" s="356"/>
      <c r="H49" s="345"/>
      <c r="I49" s="356"/>
      <c r="J49" s="171" t="s">
        <v>134</v>
      </c>
      <c r="K49" s="199">
        <v>44711</v>
      </c>
      <c r="L49" s="247">
        <v>44777</v>
      </c>
      <c r="M49" s="359"/>
      <c r="N49" s="366"/>
      <c r="O49" s="356"/>
      <c r="P49" s="382"/>
      <c r="Q49" s="399"/>
      <c r="S49" s="4"/>
      <c r="T49" s="4"/>
      <c r="U49" s="4"/>
    </row>
    <row r="50" spans="2:21" s="14" customFormat="1" ht="50.25" customHeight="1" thickBot="1" x14ac:dyDescent="0.3">
      <c r="B50" s="366"/>
      <c r="C50" s="359"/>
      <c r="D50" s="359"/>
      <c r="E50" s="356"/>
      <c r="F50" s="369"/>
      <c r="G50" s="356"/>
      <c r="H50" s="345"/>
      <c r="I50" s="356"/>
      <c r="J50" s="171" t="s">
        <v>135</v>
      </c>
      <c r="K50" s="199">
        <v>44718</v>
      </c>
      <c r="L50" s="247">
        <v>44778</v>
      </c>
      <c r="M50" s="359"/>
      <c r="N50" s="366"/>
      <c r="O50" s="356"/>
      <c r="P50" s="382"/>
      <c r="Q50" s="399"/>
      <c r="S50" s="4"/>
      <c r="T50" s="4"/>
      <c r="U50" s="4"/>
    </row>
    <row r="51" spans="2:21" s="14" customFormat="1" ht="31.5" customHeight="1" thickBot="1" x14ac:dyDescent="0.3">
      <c r="B51" s="366"/>
      <c r="C51" s="359"/>
      <c r="D51" s="359"/>
      <c r="E51" s="356"/>
      <c r="F51" s="369"/>
      <c r="G51" s="356"/>
      <c r="H51" s="345"/>
      <c r="I51" s="356"/>
      <c r="J51" s="171" t="s">
        <v>136</v>
      </c>
      <c r="K51" s="199">
        <v>44740</v>
      </c>
      <c r="L51" s="247">
        <v>44844</v>
      </c>
      <c r="M51" s="359"/>
      <c r="N51" s="366"/>
      <c r="O51" s="356"/>
      <c r="P51" s="382"/>
      <c r="Q51" s="399"/>
      <c r="S51" s="4"/>
      <c r="T51" s="4"/>
      <c r="U51" s="4"/>
    </row>
    <row r="52" spans="2:21" s="14" customFormat="1" ht="37.5" customHeight="1" thickBot="1" x14ac:dyDescent="0.3">
      <c r="B52" s="366"/>
      <c r="C52" s="359"/>
      <c r="D52" s="359"/>
      <c r="E52" s="356"/>
      <c r="F52" s="369"/>
      <c r="G52" s="356"/>
      <c r="H52" s="345"/>
      <c r="I52" s="356"/>
      <c r="J52" s="171" t="s">
        <v>137</v>
      </c>
      <c r="K52" s="203">
        <v>44747</v>
      </c>
      <c r="L52" s="247">
        <v>44860</v>
      </c>
      <c r="M52" s="359"/>
      <c r="N52" s="366"/>
      <c r="O52" s="356"/>
      <c r="P52" s="382"/>
      <c r="Q52" s="399"/>
      <c r="S52" s="4"/>
      <c r="T52" s="4"/>
      <c r="U52" s="4"/>
    </row>
    <row r="53" spans="2:21" s="14" customFormat="1" ht="36" customHeight="1" thickBot="1" x14ac:dyDescent="0.3">
      <c r="B53" s="366"/>
      <c r="C53" s="359"/>
      <c r="D53" s="359"/>
      <c r="E53" s="356"/>
      <c r="F53" s="369"/>
      <c r="G53" s="356"/>
      <c r="H53" s="345"/>
      <c r="I53" s="356"/>
      <c r="J53" s="171" t="s">
        <v>138</v>
      </c>
      <c r="K53" s="199">
        <v>44753</v>
      </c>
      <c r="L53" s="247">
        <v>44861</v>
      </c>
      <c r="M53" s="342"/>
      <c r="N53" s="367"/>
      <c r="O53" s="336"/>
      <c r="P53" s="382"/>
      <c r="Q53" s="399"/>
      <c r="S53" s="4"/>
      <c r="T53" s="4"/>
      <c r="U53" s="4"/>
    </row>
    <row r="54" spans="2:21" s="14" customFormat="1" ht="25.5" customHeight="1" thickBot="1" x14ac:dyDescent="0.3">
      <c r="B54" s="366"/>
      <c r="C54" s="359"/>
      <c r="D54" s="359"/>
      <c r="E54" s="356"/>
      <c r="F54" s="369"/>
      <c r="G54" s="356"/>
      <c r="H54" s="345"/>
      <c r="I54" s="356"/>
      <c r="J54" s="171" t="s">
        <v>139</v>
      </c>
      <c r="K54" s="199">
        <v>44774</v>
      </c>
      <c r="L54" s="247">
        <v>44887</v>
      </c>
      <c r="M54" s="341" t="s">
        <v>140</v>
      </c>
      <c r="N54" s="365" t="s">
        <v>141</v>
      </c>
      <c r="O54" s="335" t="s">
        <v>141</v>
      </c>
      <c r="P54" s="382"/>
      <c r="Q54" s="399"/>
    </row>
    <row r="55" spans="2:21" s="14" customFormat="1" ht="36.75" customHeight="1" thickBot="1" x14ac:dyDescent="0.3">
      <c r="B55" s="366"/>
      <c r="C55" s="359"/>
      <c r="D55" s="359"/>
      <c r="E55" s="356"/>
      <c r="F55" s="369"/>
      <c r="G55" s="356"/>
      <c r="H55" s="345"/>
      <c r="I55" s="356"/>
      <c r="J55" s="171" t="s">
        <v>142</v>
      </c>
      <c r="K55" s="199">
        <v>44781</v>
      </c>
      <c r="L55" s="247">
        <v>44900</v>
      </c>
      <c r="M55" s="359"/>
      <c r="N55" s="366"/>
      <c r="O55" s="356"/>
      <c r="P55" s="382"/>
      <c r="Q55" s="399"/>
    </row>
    <row r="56" spans="2:21" s="14" customFormat="1" ht="36" customHeight="1" thickBot="1" x14ac:dyDescent="0.3">
      <c r="B56" s="366"/>
      <c r="C56" s="359"/>
      <c r="D56" s="359"/>
      <c r="E56" s="356"/>
      <c r="F56" s="369"/>
      <c r="G56" s="356"/>
      <c r="H56" s="345"/>
      <c r="I56" s="356"/>
      <c r="J56" s="171" t="s">
        <v>143</v>
      </c>
      <c r="K56" s="199">
        <v>44788</v>
      </c>
      <c r="L56" s="247">
        <v>44900</v>
      </c>
      <c r="M56" s="359"/>
      <c r="N56" s="366"/>
      <c r="O56" s="356"/>
      <c r="P56" s="382"/>
      <c r="Q56" s="399"/>
    </row>
    <row r="57" spans="2:21" s="14" customFormat="1" ht="36" customHeight="1" thickBot="1" x14ac:dyDescent="0.3">
      <c r="B57" s="366"/>
      <c r="C57" s="359"/>
      <c r="D57" s="359"/>
      <c r="E57" s="356"/>
      <c r="F57" s="369"/>
      <c r="G57" s="356"/>
      <c r="H57" s="345"/>
      <c r="I57" s="356"/>
      <c r="J57" s="171" t="s">
        <v>144</v>
      </c>
      <c r="K57" s="203">
        <v>44795</v>
      </c>
      <c r="L57" s="247">
        <v>44907</v>
      </c>
      <c r="M57" s="359"/>
      <c r="N57" s="366"/>
      <c r="O57" s="356"/>
      <c r="P57" s="382"/>
      <c r="Q57" s="399"/>
    </row>
    <row r="58" spans="2:21" s="14" customFormat="1" ht="60.75" customHeight="1" thickBot="1" x14ac:dyDescent="0.3">
      <c r="B58" s="366"/>
      <c r="C58" s="359"/>
      <c r="D58" s="359"/>
      <c r="E58" s="356"/>
      <c r="F58" s="369"/>
      <c r="G58" s="356"/>
      <c r="H58" s="345"/>
      <c r="I58" s="356"/>
      <c r="J58" s="171" t="s">
        <v>145</v>
      </c>
      <c r="K58" s="199">
        <v>44809</v>
      </c>
      <c r="L58" s="292" t="s">
        <v>1291</v>
      </c>
      <c r="M58" s="359"/>
      <c r="N58" s="366"/>
      <c r="O58" s="356"/>
      <c r="P58" s="382"/>
      <c r="Q58" s="399"/>
    </row>
    <row r="59" spans="2:21" s="14" customFormat="1" ht="64.5" customHeight="1" thickBot="1" x14ac:dyDescent="0.3">
      <c r="B59" s="366"/>
      <c r="C59" s="359"/>
      <c r="D59" s="359"/>
      <c r="E59" s="356"/>
      <c r="F59" s="369"/>
      <c r="G59" s="356"/>
      <c r="H59" s="345"/>
      <c r="I59" s="356"/>
      <c r="J59" s="171" t="s">
        <v>146</v>
      </c>
      <c r="K59" s="199">
        <v>44816</v>
      </c>
      <c r="L59" s="292" t="s">
        <v>1291</v>
      </c>
      <c r="M59" s="342"/>
      <c r="N59" s="367"/>
      <c r="O59" s="336"/>
      <c r="P59" s="382"/>
      <c r="Q59" s="399"/>
    </row>
    <row r="60" spans="2:21" s="14" customFormat="1" ht="63" customHeight="1" thickBot="1" x14ac:dyDescent="0.3">
      <c r="B60" s="366"/>
      <c r="C60" s="359"/>
      <c r="D60" s="359"/>
      <c r="E60" s="356"/>
      <c r="F60" s="369"/>
      <c r="G60" s="356"/>
      <c r="H60" s="345"/>
      <c r="I60" s="356"/>
      <c r="J60" s="171" t="s">
        <v>147</v>
      </c>
      <c r="K60" s="203">
        <v>44823</v>
      </c>
      <c r="L60" s="295" t="s">
        <v>1291</v>
      </c>
      <c r="M60" s="341" t="s">
        <v>148</v>
      </c>
      <c r="N60" s="365" t="s">
        <v>114</v>
      </c>
      <c r="O60" s="335" t="s">
        <v>72</v>
      </c>
      <c r="P60" s="382"/>
      <c r="Q60" s="399"/>
    </row>
    <row r="61" spans="2:21" s="14" customFormat="1" ht="63" customHeight="1" thickBot="1" x14ac:dyDescent="0.3">
      <c r="B61" s="366"/>
      <c r="C61" s="359"/>
      <c r="D61" s="359"/>
      <c r="E61" s="356"/>
      <c r="F61" s="369"/>
      <c r="G61" s="356"/>
      <c r="H61" s="345"/>
      <c r="I61" s="356"/>
      <c r="J61" s="171" t="s">
        <v>149</v>
      </c>
      <c r="K61" s="199">
        <v>44844</v>
      </c>
      <c r="L61" s="295" t="s">
        <v>1291</v>
      </c>
      <c r="M61" s="359"/>
      <c r="N61" s="366"/>
      <c r="O61" s="356"/>
      <c r="P61" s="382"/>
      <c r="Q61" s="399"/>
    </row>
    <row r="62" spans="2:21" s="14" customFormat="1" ht="63.75" customHeight="1" thickBot="1" x14ac:dyDescent="0.3">
      <c r="B62" s="366"/>
      <c r="C62" s="359"/>
      <c r="D62" s="359"/>
      <c r="E62" s="356"/>
      <c r="F62" s="369"/>
      <c r="G62" s="356"/>
      <c r="H62" s="345"/>
      <c r="I62" s="356"/>
      <c r="J62" s="171" t="s">
        <v>150</v>
      </c>
      <c r="K62" s="199">
        <v>44851</v>
      </c>
      <c r="L62" s="295" t="s">
        <v>1291</v>
      </c>
      <c r="M62" s="359"/>
      <c r="N62" s="366"/>
      <c r="O62" s="356"/>
      <c r="P62" s="382"/>
      <c r="Q62" s="399"/>
    </row>
    <row r="63" spans="2:21" s="14" customFormat="1" ht="64.5" customHeight="1" thickBot="1" x14ac:dyDescent="0.3">
      <c r="B63" s="366"/>
      <c r="C63" s="359"/>
      <c r="D63" s="359"/>
      <c r="E63" s="356"/>
      <c r="F63" s="369"/>
      <c r="G63" s="356"/>
      <c r="H63" s="345"/>
      <c r="I63" s="356"/>
      <c r="J63" s="171" t="s">
        <v>151</v>
      </c>
      <c r="K63" s="199">
        <v>44859</v>
      </c>
      <c r="L63" s="295" t="s">
        <v>1291</v>
      </c>
      <c r="M63" s="359"/>
      <c r="N63" s="366"/>
      <c r="O63" s="356"/>
      <c r="P63" s="382"/>
      <c r="Q63" s="399"/>
    </row>
    <row r="64" spans="2:21" s="14" customFormat="1" ht="60.75" customHeight="1" thickBot="1" x14ac:dyDescent="0.3">
      <c r="B64" s="367"/>
      <c r="C64" s="342"/>
      <c r="D64" s="342"/>
      <c r="E64" s="336"/>
      <c r="F64" s="370"/>
      <c r="G64" s="336"/>
      <c r="H64" s="346"/>
      <c r="I64" s="336"/>
      <c r="J64" s="171" t="s">
        <v>152</v>
      </c>
      <c r="K64" s="199">
        <v>44893</v>
      </c>
      <c r="L64" s="295" t="s">
        <v>1291</v>
      </c>
      <c r="M64" s="342"/>
      <c r="N64" s="367"/>
      <c r="O64" s="336"/>
      <c r="P64" s="383"/>
      <c r="Q64" s="400"/>
    </row>
    <row r="65" spans="2:17" s="2" customFormat="1" ht="15.75" customHeight="1" thickBot="1" x14ac:dyDescent="0.3">
      <c r="B65" s="350" t="s">
        <v>153</v>
      </c>
      <c r="C65" s="351"/>
      <c r="D65" s="351"/>
      <c r="E65" s="351"/>
      <c r="F65" s="351"/>
      <c r="G65" s="351"/>
      <c r="H65" s="351"/>
      <c r="I65" s="351"/>
      <c r="J65" s="351"/>
      <c r="K65" s="351"/>
      <c r="L65" s="351"/>
      <c r="M65" s="351"/>
      <c r="N65" s="351"/>
      <c r="O65" s="351"/>
      <c r="P65" s="351"/>
      <c r="Q65" s="351"/>
    </row>
    <row r="66" spans="2:17" s="225" customFormat="1" ht="84.6" customHeight="1" thickBot="1" x14ac:dyDescent="0.3">
      <c r="B66" s="354">
        <v>9</v>
      </c>
      <c r="C66" s="355" t="s">
        <v>154</v>
      </c>
      <c r="D66" s="355" t="s">
        <v>155</v>
      </c>
      <c r="E66" s="357" t="s">
        <v>156</v>
      </c>
      <c r="F66" s="360">
        <v>3000</v>
      </c>
      <c r="G66" s="357" t="s">
        <v>157</v>
      </c>
      <c r="H66" s="358">
        <v>447</v>
      </c>
      <c r="I66" s="352">
        <f>H66/F66</f>
        <v>0.14899999999999999</v>
      </c>
      <c r="J66" s="255" t="s">
        <v>158</v>
      </c>
      <c r="K66" s="197">
        <v>44578</v>
      </c>
      <c r="L66" s="244">
        <v>44596</v>
      </c>
      <c r="M66" s="397" t="s">
        <v>159</v>
      </c>
      <c r="N66" s="363" t="s">
        <v>51</v>
      </c>
      <c r="O66" s="363" t="s">
        <v>51</v>
      </c>
      <c r="P66" s="352">
        <v>1</v>
      </c>
      <c r="Q66" s="353" t="s">
        <v>1289</v>
      </c>
    </row>
    <row r="67" spans="2:17" s="225" customFormat="1" ht="95.45" customHeight="1" thickBot="1" x14ac:dyDescent="0.3">
      <c r="B67" s="354"/>
      <c r="C67" s="355"/>
      <c r="D67" s="355"/>
      <c r="E67" s="357"/>
      <c r="F67" s="361"/>
      <c r="G67" s="357"/>
      <c r="H67" s="358"/>
      <c r="I67" s="352"/>
      <c r="J67" s="255" t="s">
        <v>160</v>
      </c>
      <c r="K67" s="197">
        <v>44606</v>
      </c>
      <c r="L67" s="244">
        <v>44603</v>
      </c>
      <c r="M67" s="398"/>
      <c r="N67" s="364"/>
      <c r="O67" s="364"/>
      <c r="P67" s="352"/>
      <c r="Q67" s="353"/>
    </row>
    <row r="68" spans="2:17" s="225" customFormat="1" ht="66" customHeight="1" thickBot="1" x14ac:dyDescent="0.3">
      <c r="B68" s="354"/>
      <c r="C68" s="355"/>
      <c r="D68" s="355"/>
      <c r="E68" s="357"/>
      <c r="F68" s="361"/>
      <c r="G68" s="357"/>
      <c r="H68" s="358"/>
      <c r="I68" s="352"/>
      <c r="J68" s="255" t="s">
        <v>161</v>
      </c>
      <c r="K68" s="197">
        <v>44606</v>
      </c>
      <c r="L68" s="244">
        <v>44603</v>
      </c>
      <c r="M68" s="397" t="s">
        <v>162</v>
      </c>
      <c r="N68" s="363" t="s">
        <v>163</v>
      </c>
      <c r="O68" s="363" t="s">
        <v>163</v>
      </c>
      <c r="P68" s="352"/>
      <c r="Q68" s="353"/>
    </row>
    <row r="69" spans="2:17" s="225" customFormat="1" ht="66" customHeight="1" thickBot="1" x14ac:dyDescent="0.3">
      <c r="B69" s="354"/>
      <c r="C69" s="355"/>
      <c r="D69" s="355"/>
      <c r="E69" s="357"/>
      <c r="F69" s="361"/>
      <c r="G69" s="357"/>
      <c r="H69" s="358"/>
      <c r="I69" s="352"/>
      <c r="J69" s="255" t="s">
        <v>164</v>
      </c>
      <c r="K69" s="197">
        <v>44620</v>
      </c>
      <c r="L69" s="244">
        <v>44628</v>
      </c>
      <c r="M69" s="398"/>
      <c r="N69" s="364"/>
      <c r="O69" s="364"/>
      <c r="P69" s="352"/>
      <c r="Q69" s="353"/>
    </row>
    <row r="70" spans="2:17" s="225" customFormat="1" ht="107.1" customHeight="1" thickBot="1" x14ac:dyDescent="0.3">
      <c r="B70" s="354"/>
      <c r="C70" s="355"/>
      <c r="D70" s="355"/>
      <c r="E70" s="357"/>
      <c r="F70" s="361"/>
      <c r="G70" s="357"/>
      <c r="H70" s="358"/>
      <c r="I70" s="352"/>
      <c r="J70" s="255" t="s">
        <v>165</v>
      </c>
      <c r="K70" s="197">
        <v>44634</v>
      </c>
      <c r="L70" s="244">
        <v>44628</v>
      </c>
      <c r="M70" s="397" t="s">
        <v>166</v>
      </c>
      <c r="N70" s="363" t="s">
        <v>72</v>
      </c>
      <c r="O70" s="363" t="s">
        <v>72</v>
      </c>
      <c r="P70" s="352"/>
      <c r="Q70" s="353"/>
    </row>
    <row r="71" spans="2:17" s="225" customFormat="1" ht="83.45" customHeight="1" thickBot="1" x14ac:dyDescent="0.3">
      <c r="B71" s="354"/>
      <c r="C71" s="355"/>
      <c r="D71" s="355"/>
      <c r="E71" s="357"/>
      <c r="F71" s="362"/>
      <c r="G71" s="357"/>
      <c r="H71" s="358"/>
      <c r="I71" s="352"/>
      <c r="J71" s="255" t="s">
        <v>167</v>
      </c>
      <c r="K71" s="197">
        <v>44655</v>
      </c>
      <c r="L71" s="244">
        <v>44680</v>
      </c>
      <c r="M71" s="398"/>
      <c r="N71" s="364"/>
      <c r="O71" s="364"/>
      <c r="P71" s="352"/>
      <c r="Q71" s="353"/>
    </row>
    <row r="72" spans="2:17" s="2" customFormat="1" ht="15.75" customHeight="1" thickBot="1" x14ac:dyDescent="0.3">
      <c r="B72" s="350" t="s">
        <v>168</v>
      </c>
      <c r="C72" s="351"/>
      <c r="D72" s="351"/>
      <c r="E72" s="351"/>
      <c r="F72" s="351"/>
      <c r="G72" s="351"/>
      <c r="H72" s="351"/>
      <c r="I72" s="351"/>
      <c r="J72" s="351"/>
      <c r="K72" s="351"/>
      <c r="L72" s="351"/>
      <c r="M72" s="351"/>
      <c r="N72" s="351"/>
      <c r="O72" s="351"/>
      <c r="P72" s="351"/>
      <c r="Q72" s="351"/>
    </row>
    <row r="73" spans="2:17" s="14" customFormat="1" ht="65.099999999999994" customHeight="1" thickBot="1" x14ac:dyDescent="0.3">
      <c r="B73" s="337">
        <v>10</v>
      </c>
      <c r="C73" s="371" t="s">
        <v>169</v>
      </c>
      <c r="D73" s="371" t="s">
        <v>170</v>
      </c>
      <c r="E73" s="343" t="s">
        <v>85</v>
      </c>
      <c r="F73" s="368">
        <v>7600</v>
      </c>
      <c r="G73" s="343" t="s">
        <v>821</v>
      </c>
      <c r="H73" s="344">
        <v>6691</v>
      </c>
      <c r="I73" s="338">
        <f>H73/F73</f>
        <v>0.88039473684210523</v>
      </c>
      <c r="J73" s="204" t="s">
        <v>171</v>
      </c>
      <c r="K73" s="197">
        <v>44592</v>
      </c>
      <c r="L73" s="228">
        <v>44645</v>
      </c>
      <c r="M73" s="341" t="s">
        <v>172</v>
      </c>
      <c r="N73" s="365" t="s">
        <v>64</v>
      </c>
      <c r="O73" s="365" t="s">
        <v>64</v>
      </c>
      <c r="P73" s="338">
        <v>1</v>
      </c>
      <c r="Q73" s="339" t="s">
        <v>1289</v>
      </c>
    </row>
    <row r="74" spans="2:17" s="14" customFormat="1" ht="65.099999999999994" customHeight="1" thickBot="1" x14ac:dyDescent="0.3">
      <c r="B74" s="337"/>
      <c r="C74" s="371"/>
      <c r="D74" s="371"/>
      <c r="E74" s="343"/>
      <c r="F74" s="369"/>
      <c r="G74" s="343"/>
      <c r="H74" s="345"/>
      <c r="I74" s="338"/>
      <c r="J74" s="204" t="s">
        <v>173</v>
      </c>
      <c r="K74" s="197">
        <v>44620</v>
      </c>
      <c r="L74" s="228">
        <v>44676</v>
      </c>
      <c r="M74" s="342"/>
      <c r="N74" s="367"/>
      <c r="O74" s="367"/>
      <c r="P74" s="338"/>
      <c r="Q74" s="339"/>
    </row>
    <row r="75" spans="2:17" s="14" customFormat="1" ht="65.099999999999994" customHeight="1" thickBot="1" x14ac:dyDescent="0.3">
      <c r="B75" s="337"/>
      <c r="C75" s="371"/>
      <c r="D75" s="371"/>
      <c r="E75" s="343"/>
      <c r="F75" s="369"/>
      <c r="G75" s="343"/>
      <c r="H75" s="345"/>
      <c r="I75" s="338"/>
      <c r="J75" s="204" t="s">
        <v>174</v>
      </c>
      <c r="K75" s="197">
        <v>44648</v>
      </c>
      <c r="L75" s="228">
        <v>44736</v>
      </c>
      <c r="M75" s="335" t="s">
        <v>175</v>
      </c>
      <c r="N75" s="365" t="s">
        <v>64</v>
      </c>
      <c r="O75" s="365" t="s">
        <v>64</v>
      </c>
      <c r="P75" s="338"/>
      <c r="Q75" s="340"/>
    </row>
    <row r="76" spans="2:17" s="14" customFormat="1" ht="65.099999999999994" customHeight="1" thickBot="1" x14ac:dyDescent="0.3">
      <c r="B76" s="337"/>
      <c r="C76" s="371"/>
      <c r="D76" s="371"/>
      <c r="E76" s="343"/>
      <c r="F76" s="369"/>
      <c r="G76" s="343"/>
      <c r="H76" s="345"/>
      <c r="I76" s="338"/>
      <c r="J76" s="204" t="s">
        <v>176</v>
      </c>
      <c r="K76" s="197">
        <v>44739</v>
      </c>
      <c r="L76" s="228">
        <v>44799</v>
      </c>
      <c r="M76" s="336"/>
      <c r="N76" s="367"/>
      <c r="O76" s="367"/>
      <c r="P76" s="338"/>
      <c r="Q76" s="340"/>
    </row>
    <row r="77" spans="2:17" s="14" customFormat="1" ht="65.099999999999994" customHeight="1" thickBot="1" x14ac:dyDescent="0.3">
      <c r="B77" s="337"/>
      <c r="C77" s="371"/>
      <c r="D77" s="371"/>
      <c r="E77" s="343"/>
      <c r="F77" s="369"/>
      <c r="G77" s="343"/>
      <c r="H77" s="345"/>
      <c r="I77" s="338"/>
      <c r="J77" s="204" t="s">
        <v>177</v>
      </c>
      <c r="K77" s="197">
        <v>44802</v>
      </c>
      <c r="L77" s="228">
        <v>44849</v>
      </c>
      <c r="M77" s="171" t="s">
        <v>178</v>
      </c>
      <c r="N77" s="170" t="s">
        <v>64</v>
      </c>
      <c r="O77" s="170" t="s">
        <v>64</v>
      </c>
      <c r="P77" s="338"/>
      <c r="Q77" s="340"/>
    </row>
    <row r="78" spans="2:17" s="14" customFormat="1" ht="65.099999999999994" customHeight="1" thickBot="1" x14ac:dyDescent="0.3">
      <c r="B78" s="337"/>
      <c r="C78" s="371"/>
      <c r="D78" s="371"/>
      <c r="E78" s="343"/>
      <c r="F78" s="370"/>
      <c r="G78" s="343"/>
      <c r="H78" s="346"/>
      <c r="I78" s="338"/>
      <c r="J78" s="204" t="s">
        <v>179</v>
      </c>
      <c r="K78" s="197">
        <v>44830</v>
      </c>
      <c r="L78" s="228">
        <v>44890</v>
      </c>
      <c r="M78" s="171" t="s">
        <v>179</v>
      </c>
      <c r="N78" s="170" t="s">
        <v>64</v>
      </c>
      <c r="O78" s="170" t="s">
        <v>64</v>
      </c>
      <c r="P78" s="338"/>
      <c r="Q78" s="340"/>
    </row>
    <row r="79" spans="2:17" s="14" customFormat="1" ht="71.25" customHeight="1" thickBot="1" x14ac:dyDescent="0.3">
      <c r="B79" s="337">
        <v>11</v>
      </c>
      <c r="C79" s="371" t="s">
        <v>180</v>
      </c>
      <c r="D79" s="371" t="s">
        <v>181</v>
      </c>
      <c r="E79" s="343" t="s">
        <v>129</v>
      </c>
      <c r="F79" s="329">
        <v>0</v>
      </c>
      <c r="G79" s="343"/>
      <c r="H79" s="344">
        <v>0</v>
      </c>
      <c r="I79" s="347">
        <v>0</v>
      </c>
      <c r="J79" s="195" t="s">
        <v>182</v>
      </c>
      <c r="K79" s="196">
        <v>44669</v>
      </c>
      <c r="L79" s="196">
        <v>44762</v>
      </c>
      <c r="M79" s="341" t="s">
        <v>183</v>
      </c>
      <c r="N79" s="335" t="s">
        <v>184</v>
      </c>
      <c r="O79" s="335" t="s">
        <v>184</v>
      </c>
      <c r="P79" s="381">
        <v>1</v>
      </c>
      <c r="Q79" s="339" t="s">
        <v>1289</v>
      </c>
    </row>
    <row r="80" spans="2:17" s="14" customFormat="1" ht="71.25" customHeight="1" thickBot="1" x14ac:dyDescent="0.3">
      <c r="B80" s="337"/>
      <c r="C80" s="371"/>
      <c r="D80" s="371"/>
      <c r="E80" s="343"/>
      <c r="F80" s="330"/>
      <c r="G80" s="343"/>
      <c r="H80" s="345"/>
      <c r="I80" s="347"/>
      <c r="J80" s="195" t="s">
        <v>185</v>
      </c>
      <c r="K80" s="196">
        <v>44683</v>
      </c>
      <c r="L80" s="196">
        <v>44770</v>
      </c>
      <c r="M80" s="359"/>
      <c r="N80" s="356"/>
      <c r="O80" s="356"/>
      <c r="P80" s="382"/>
      <c r="Q80" s="339"/>
    </row>
    <row r="81" spans="2:17" s="14" customFormat="1" ht="71.25" customHeight="1" thickBot="1" x14ac:dyDescent="0.3">
      <c r="B81" s="337"/>
      <c r="C81" s="371"/>
      <c r="D81" s="371"/>
      <c r="E81" s="343"/>
      <c r="F81" s="330"/>
      <c r="G81" s="343"/>
      <c r="H81" s="345"/>
      <c r="I81" s="347"/>
      <c r="J81" s="195" t="s">
        <v>186</v>
      </c>
      <c r="K81" s="196">
        <v>44687</v>
      </c>
      <c r="L81" s="196">
        <v>44784</v>
      </c>
      <c r="M81" s="359"/>
      <c r="N81" s="356"/>
      <c r="O81" s="356"/>
      <c r="P81" s="382"/>
      <c r="Q81" s="339"/>
    </row>
    <row r="82" spans="2:17" s="14" customFormat="1" ht="71.25" customHeight="1" thickBot="1" x14ac:dyDescent="0.3">
      <c r="B82" s="337"/>
      <c r="C82" s="371"/>
      <c r="D82" s="371"/>
      <c r="E82" s="343"/>
      <c r="F82" s="330"/>
      <c r="G82" s="343"/>
      <c r="H82" s="345"/>
      <c r="I82" s="347"/>
      <c r="J82" s="195" t="s">
        <v>187</v>
      </c>
      <c r="K82" s="196">
        <v>44697</v>
      </c>
      <c r="L82" s="196">
        <v>44834</v>
      </c>
      <c r="M82" s="342"/>
      <c r="N82" s="336"/>
      <c r="O82" s="336"/>
      <c r="P82" s="382"/>
      <c r="Q82" s="339"/>
    </row>
    <row r="83" spans="2:17" s="14" customFormat="1" ht="71.25" customHeight="1" thickBot="1" x14ac:dyDescent="0.3">
      <c r="B83" s="337"/>
      <c r="C83" s="371"/>
      <c r="D83" s="371"/>
      <c r="E83" s="343"/>
      <c r="F83" s="330"/>
      <c r="G83" s="343"/>
      <c r="H83" s="345"/>
      <c r="I83" s="347"/>
      <c r="J83" s="195" t="s">
        <v>188</v>
      </c>
      <c r="K83" s="196">
        <v>44697</v>
      </c>
      <c r="L83" s="196">
        <v>44823</v>
      </c>
      <c r="M83" s="341" t="s">
        <v>189</v>
      </c>
      <c r="N83" s="335" t="s">
        <v>190</v>
      </c>
      <c r="O83" s="335" t="s">
        <v>191</v>
      </c>
      <c r="P83" s="382"/>
      <c r="Q83" s="339"/>
    </row>
    <row r="84" spans="2:17" s="14" customFormat="1" ht="71.25" customHeight="1" thickBot="1" x14ac:dyDescent="0.3">
      <c r="B84" s="337"/>
      <c r="C84" s="371"/>
      <c r="D84" s="371"/>
      <c r="E84" s="343"/>
      <c r="F84" s="330"/>
      <c r="G84" s="343"/>
      <c r="H84" s="345"/>
      <c r="I84" s="347"/>
      <c r="J84" s="195" t="s">
        <v>192</v>
      </c>
      <c r="K84" s="196">
        <v>44792</v>
      </c>
      <c r="L84" s="196">
        <v>44837</v>
      </c>
      <c r="M84" s="359"/>
      <c r="N84" s="356"/>
      <c r="O84" s="356"/>
      <c r="P84" s="382"/>
      <c r="Q84" s="339"/>
    </row>
    <row r="85" spans="2:17" s="14" customFormat="1" ht="71.25" customHeight="1" thickBot="1" x14ac:dyDescent="0.3">
      <c r="B85" s="337"/>
      <c r="C85" s="371"/>
      <c r="D85" s="371"/>
      <c r="E85" s="343"/>
      <c r="F85" s="330"/>
      <c r="G85" s="343"/>
      <c r="H85" s="345"/>
      <c r="I85" s="347"/>
      <c r="J85" s="195" t="s">
        <v>193</v>
      </c>
      <c r="K85" s="196">
        <v>44795</v>
      </c>
      <c r="L85" s="196">
        <v>44875</v>
      </c>
      <c r="M85" s="359"/>
      <c r="N85" s="356"/>
      <c r="O85" s="356"/>
      <c r="P85" s="382"/>
      <c r="Q85" s="339"/>
    </row>
    <row r="86" spans="2:17" s="14" customFormat="1" ht="61.5" customHeight="1" thickBot="1" x14ac:dyDescent="0.3">
      <c r="B86" s="337"/>
      <c r="C86" s="371"/>
      <c r="D86" s="371"/>
      <c r="E86" s="343"/>
      <c r="F86" s="330"/>
      <c r="G86" s="343"/>
      <c r="H86" s="345"/>
      <c r="I86" s="347"/>
      <c r="J86" s="195" t="s">
        <v>194</v>
      </c>
      <c r="K86" s="196">
        <v>44809</v>
      </c>
      <c r="L86" s="196">
        <v>44881</v>
      </c>
      <c r="M86" s="342"/>
      <c r="N86" s="336"/>
      <c r="O86" s="336"/>
      <c r="P86" s="382"/>
      <c r="Q86" s="339"/>
    </row>
    <row r="87" spans="2:17" s="14" customFormat="1" ht="61.5" customHeight="1" thickBot="1" x14ac:dyDescent="0.3">
      <c r="B87" s="337"/>
      <c r="C87" s="371"/>
      <c r="D87" s="371"/>
      <c r="E87" s="343"/>
      <c r="F87" s="330"/>
      <c r="G87" s="343"/>
      <c r="H87" s="345"/>
      <c r="I87" s="347"/>
      <c r="J87" s="195" t="s">
        <v>195</v>
      </c>
      <c r="K87" s="196">
        <v>44813</v>
      </c>
      <c r="L87" s="196">
        <v>44900</v>
      </c>
      <c r="M87" s="341" t="s">
        <v>196</v>
      </c>
      <c r="N87" s="335" t="s">
        <v>197</v>
      </c>
      <c r="O87" s="335" t="s">
        <v>124</v>
      </c>
      <c r="P87" s="382"/>
      <c r="Q87" s="339"/>
    </row>
    <row r="88" spans="2:17" s="14" customFormat="1" ht="61.5" customHeight="1" thickBot="1" x14ac:dyDescent="0.3">
      <c r="B88" s="337"/>
      <c r="C88" s="371"/>
      <c r="D88" s="371"/>
      <c r="E88" s="343"/>
      <c r="F88" s="330"/>
      <c r="G88" s="343"/>
      <c r="H88" s="345"/>
      <c r="I88" s="347"/>
      <c r="J88" s="195" t="s">
        <v>198</v>
      </c>
      <c r="K88" s="196">
        <v>44820</v>
      </c>
      <c r="L88" s="196">
        <v>44869</v>
      </c>
      <c r="M88" s="359"/>
      <c r="N88" s="356"/>
      <c r="O88" s="356"/>
      <c r="P88" s="382"/>
      <c r="Q88" s="339"/>
    </row>
    <row r="89" spans="2:17" s="14" customFormat="1" ht="61.5" customHeight="1" thickBot="1" x14ac:dyDescent="0.3">
      <c r="B89" s="337"/>
      <c r="C89" s="371"/>
      <c r="D89" s="371"/>
      <c r="E89" s="343"/>
      <c r="F89" s="330"/>
      <c r="G89" s="343"/>
      <c r="H89" s="345"/>
      <c r="I89" s="347"/>
      <c r="J89" s="195" t="s">
        <v>199</v>
      </c>
      <c r="K89" s="196">
        <v>44820</v>
      </c>
      <c r="L89" s="196">
        <v>44908</v>
      </c>
      <c r="M89" s="359"/>
      <c r="N89" s="356"/>
      <c r="O89" s="356"/>
      <c r="P89" s="382"/>
      <c r="Q89" s="339"/>
    </row>
    <row r="90" spans="2:17" s="14" customFormat="1" ht="78" customHeight="1" thickBot="1" x14ac:dyDescent="0.3">
      <c r="B90" s="337"/>
      <c r="C90" s="371"/>
      <c r="D90" s="371"/>
      <c r="E90" s="343"/>
      <c r="F90" s="331"/>
      <c r="G90" s="343"/>
      <c r="H90" s="346"/>
      <c r="I90" s="347"/>
      <c r="J90" s="195" t="s">
        <v>200</v>
      </c>
      <c r="K90" s="196">
        <v>44907</v>
      </c>
      <c r="L90" s="196">
        <v>44908</v>
      </c>
      <c r="M90" s="342"/>
      <c r="N90" s="336"/>
      <c r="O90" s="336"/>
      <c r="P90" s="383"/>
      <c r="Q90" s="339"/>
    </row>
    <row r="91" spans="2:17" s="14" customFormat="1" ht="65.25" customHeight="1" thickBot="1" x14ac:dyDescent="0.3">
      <c r="B91" s="337">
        <v>12</v>
      </c>
      <c r="C91" s="371" t="s">
        <v>201</v>
      </c>
      <c r="D91" s="371" t="s">
        <v>202</v>
      </c>
      <c r="E91" s="343" t="s">
        <v>203</v>
      </c>
      <c r="F91" s="329">
        <v>0</v>
      </c>
      <c r="G91" s="343"/>
      <c r="H91" s="344">
        <v>0</v>
      </c>
      <c r="I91" s="338">
        <v>0</v>
      </c>
      <c r="J91" s="195" t="s">
        <v>204</v>
      </c>
      <c r="K91" s="197">
        <v>44586</v>
      </c>
      <c r="L91" s="228">
        <v>44645</v>
      </c>
      <c r="M91" s="341" t="s">
        <v>205</v>
      </c>
      <c r="N91" s="365" t="s">
        <v>71</v>
      </c>
      <c r="O91" s="335" t="s">
        <v>72</v>
      </c>
      <c r="P91" s="338">
        <v>1</v>
      </c>
      <c r="Q91" s="339" t="s">
        <v>1289</v>
      </c>
    </row>
    <row r="92" spans="2:17" s="14" customFormat="1" ht="72.599999999999994" customHeight="1" thickBot="1" x14ac:dyDescent="0.3">
      <c r="B92" s="337"/>
      <c r="C92" s="371"/>
      <c r="D92" s="371"/>
      <c r="E92" s="343"/>
      <c r="F92" s="330"/>
      <c r="G92" s="343"/>
      <c r="H92" s="345"/>
      <c r="I92" s="338"/>
      <c r="J92" s="195" t="s">
        <v>206</v>
      </c>
      <c r="K92" s="197">
        <v>44621</v>
      </c>
      <c r="L92" s="228">
        <v>44676</v>
      </c>
      <c r="M92" s="342"/>
      <c r="N92" s="367"/>
      <c r="O92" s="336"/>
      <c r="P92" s="338"/>
      <c r="Q92" s="339"/>
    </row>
    <row r="93" spans="2:17" s="14" customFormat="1" ht="65.25" customHeight="1" thickBot="1" x14ac:dyDescent="0.3">
      <c r="B93" s="337"/>
      <c r="C93" s="371"/>
      <c r="D93" s="371"/>
      <c r="E93" s="343"/>
      <c r="F93" s="330"/>
      <c r="G93" s="343"/>
      <c r="H93" s="345"/>
      <c r="I93" s="338"/>
      <c r="J93" s="195" t="s">
        <v>207</v>
      </c>
      <c r="K93" s="197">
        <v>44621</v>
      </c>
      <c r="L93" s="228">
        <v>44676</v>
      </c>
      <c r="M93" s="341" t="s">
        <v>208</v>
      </c>
      <c r="N93" s="365" t="s">
        <v>209</v>
      </c>
      <c r="O93" s="365" t="s">
        <v>110</v>
      </c>
      <c r="P93" s="338"/>
      <c r="Q93" s="339"/>
    </row>
    <row r="94" spans="2:17" s="14" customFormat="1" ht="54.75" customHeight="1" thickBot="1" x14ac:dyDescent="0.3">
      <c r="B94" s="337"/>
      <c r="C94" s="371"/>
      <c r="D94" s="371"/>
      <c r="E94" s="343"/>
      <c r="F94" s="330"/>
      <c r="G94" s="343"/>
      <c r="H94" s="345"/>
      <c r="I94" s="338"/>
      <c r="J94" s="195" t="s">
        <v>210</v>
      </c>
      <c r="K94" s="197">
        <v>44652</v>
      </c>
      <c r="L94" s="228">
        <v>44676</v>
      </c>
      <c r="M94" s="342"/>
      <c r="N94" s="367"/>
      <c r="O94" s="367"/>
      <c r="P94" s="338"/>
      <c r="Q94" s="339"/>
    </row>
    <row r="95" spans="2:17" s="14" customFormat="1" ht="72.95" customHeight="1" thickBot="1" x14ac:dyDescent="0.3">
      <c r="B95" s="337"/>
      <c r="C95" s="371"/>
      <c r="D95" s="371"/>
      <c r="E95" s="343"/>
      <c r="F95" s="330"/>
      <c r="G95" s="343"/>
      <c r="H95" s="345"/>
      <c r="I95" s="338"/>
      <c r="J95" s="195" t="s">
        <v>211</v>
      </c>
      <c r="K95" s="197">
        <v>44652</v>
      </c>
      <c r="L95" s="228">
        <v>44676</v>
      </c>
      <c r="M95" s="171" t="s">
        <v>212</v>
      </c>
      <c r="N95" s="170" t="s">
        <v>71</v>
      </c>
      <c r="O95" s="170" t="s">
        <v>72</v>
      </c>
      <c r="P95" s="338"/>
      <c r="Q95" s="339"/>
    </row>
    <row r="96" spans="2:17" s="14" customFormat="1" ht="69.95" customHeight="1" thickBot="1" x14ac:dyDescent="0.3">
      <c r="B96" s="337"/>
      <c r="C96" s="371"/>
      <c r="D96" s="371"/>
      <c r="E96" s="343"/>
      <c r="F96" s="330"/>
      <c r="G96" s="343"/>
      <c r="H96" s="345"/>
      <c r="I96" s="338"/>
      <c r="J96" s="195" t="s">
        <v>213</v>
      </c>
      <c r="K96" s="197">
        <v>44683</v>
      </c>
      <c r="L96" s="228">
        <v>44834</v>
      </c>
      <c r="M96" s="341" t="s">
        <v>214</v>
      </c>
      <c r="N96" s="365" t="s">
        <v>215</v>
      </c>
      <c r="O96" s="365" t="s">
        <v>163</v>
      </c>
      <c r="P96" s="338"/>
      <c r="Q96" s="339"/>
    </row>
    <row r="97" spans="2:17" s="14" customFormat="1" ht="55.5" customHeight="1" thickBot="1" x14ac:dyDescent="0.3">
      <c r="B97" s="337"/>
      <c r="C97" s="371"/>
      <c r="D97" s="371"/>
      <c r="E97" s="343"/>
      <c r="F97" s="331"/>
      <c r="G97" s="343"/>
      <c r="H97" s="346"/>
      <c r="I97" s="338"/>
      <c r="J97" s="195" t="s">
        <v>216</v>
      </c>
      <c r="K97" s="197">
        <v>44837</v>
      </c>
      <c r="L97" s="228">
        <v>44837</v>
      </c>
      <c r="M97" s="342"/>
      <c r="N97" s="367"/>
      <c r="O97" s="367"/>
      <c r="P97" s="338"/>
      <c r="Q97" s="339"/>
    </row>
    <row r="98" spans="2:17" s="14" customFormat="1" ht="69.95" customHeight="1" thickBot="1" x14ac:dyDescent="0.3">
      <c r="B98" s="337">
        <v>13</v>
      </c>
      <c r="C98" s="371" t="s">
        <v>217</v>
      </c>
      <c r="D98" s="371" t="s">
        <v>218</v>
      </c>
      <c r="E98" s="343" t="s">
        <v>48</v>
      </c>
      <c r="F98" s="329">
        <v>1574708</v>
      </c>
      <c r="G98" s="343" t="s">
        <v>219</v>
      </c>
      <c r="H98" s="344">
        <v>1574708</v>
      </c>
      <c r="I98" s="338">
        <f>H98/F98</f>
        <v>1</v>
      </c>
      <c r="J98" s="195" t="s">
        <v>220</v>
      </c>
      <c r="K98" s="197">
        <v>44585</v>
      </c>
      <c r="L98" s="197">
        <v>44895</v>
      </c>
      <c r="M98" s="341" t="s">
        <v>221</v>
      </c>
      <c r="N98" s="365" t="s">
        <v>222</v>
      </c>
      <c r="O98" s="365" t="s">
        <v>223</v>
      </c>
      <c r="P98" s="338">
        <v>0.8</v>
      </c>
      <c r="Q98" s="339" t="s">
        <v>1289</v>
      </c>
    </row>
    <row r="99" spans="2:17" s="14" customFormat="1" ht="62.45" customHeight="1" thickBot="1" x14ac:dyDescent="0.3">
      <c r="B99" s="337"/>
      <c r="C99" s="371"/>
      <c r="D99" s="371"/>
      <c r="E99" s="343"/>
      <c r="F99" s="330"/>
      <c r="G99" s="343"/>
      <c r="H99" s="345"/>
      <c r="I99" s="338"/>
      <c r="J99" s="195" t="s">
        <v>224</v>
      </c>
      <c r="K99" s="197">
        <v>44585</v>
      </c>
      <c r="L99" s="197">
        <v>44841</v>
      </c>
      <c r="M99" s="342"/>
      <c r="N99" s="367"/>
      <c r="O99" s="367"/>
      <c r="P99" s="338"/>
      <c r="Q99" s="339"/>
    </row>
    <row r="100" spans="2:17" s="14" customFormat="1" ht="62.45" customHeight="1" thickBot="1" x14ac:dyDescent="0.3">
      <c r="B100" s="337"/>
      <c r="C100" s="371"/>
      <c r="D100" s="371"/>
      <c r="E100" s="343"/>
      <c r="F100" s="330"/>
      <c r="G100" s="343"/>
      <c r="H100" s="345"/>
      <c r="I100" s="338"/>
      <c r="J100" s="195" t="s">
        <v>225</v>
      </c>
      <c r="K100" s="197">
        <v>44585</v>
      </c>
      <c r="L100" s="197">
        <v>44904</v>
      </c>
      <c r="M100" s="341" t="s">
        <v>226</v>
      </c>
      <c r="N100" s="365" t="s">
        <v>227</v>
      </c>
      <c r="O100" s="365" t="s">
        <v>227</v>
      </c>
      <c r="P100" s="338"/>
      <c r="Q100" s="339"/>
    </row>
    <row r="101" spans="2:17" s="14" customFormat="1" ht="62.45" customHeight="1" thickBot="1" x14ac:dyDescent="0.3">
      <c r="B101" s="337"/>
      <c r="C101" s="371"/>
      <c r="D101" s="371"/>
      <c r="E101" s="343"/>
      <c r="F101" s="330"/>
      <c r="G101" s="343"/>
      <c r="H101" s="345"/>
      <c r="I101" s="338"/>
      <c r="J101" s="195" t="s">
        <v>228</v>
      </c>
      <c r="K101" s="197">
        <v>44585</v>
      </c>
      <c r="L101" s="291" t="s">
        <v>1290</v>
      </c>
      <c r="M101" s="342"/>
      <c r="N101" s="367"/>
      <c r="O101" s="367"/>
      <c r="P101" s="338"/>
      <c r="Q101" s="340"/>
    </row>
    <row r="102" spans="2:17" s="14" customFormat="1" ht="62.45" customHeight="1" thickBot="1" x14ac:dyDescent="0.3">
      <c r="B102" s="337"/>
      <c r="C102" s="371"/>
      <c r="D102" s="371"/>
      <c r="E102" s="343"/>
      <c r="F102" s="330"/>
      <c r="G102" s="343"/>
      <c r="H102" s="345"/>
      <c r="I102" s="338"/>
      <c r="J102" s="195" t="s">
        <v>229</v>
      </c>
      <c r="K102" s="197">
        <v>44585</v>
      </c>
      <c r="L102" s="291" t="s">
        <v>1290</v>
      </c>
      <c r="M102" s="341" t="s">
        <v>230</v>
      </c>
      <c r="N102" s="365" t="s">
        <v>231</v>
      </c>
      <c r="O102" s="365" t="s">
        <v>231</v>
      </c>
      <c r="P102" s="338"/>
      <c r="Q102" s="340"/>
    </row>
    <row r="103" spans="2:17" s="14" customFormat="1" ht="62.45" customHeight="1" thickBot="1" x14ac:dyDescent="0.3">
      <c r="B103" s="337"/>
      <c r="C103" s="371"/>
      <c r="D103" s="371"/>
      <c r="E103" s="343"/>
      <c r="F103" s="330"/>
      <c r="G103" s="343"/>
      <c r="H103" s="345"/>
      <c r="I103" s="338"/>
      <c r="J103" s="195" t="s">
        <v>232</v>
      </c>
      <c r="K103" s="197">
        <v>44585</v>
      </c>
      <c r="L103" s="291" t="s">
        <v>1290</v>
      </c>
      <c r="M103" s="342"/>
      <c r="N103" s="367"/>
      <c r="O103" s="367"/>
      <c r="P103" s="338"/>
      <c r="Q103" s="340"/>
    </row>
    <row r="104" spans="2:17" s="14" customFormat="1" ht="62.45" customHeight="1" thickBot="1" x14ac:dyDescent="0.3">
      <c r="B104" s="337"/>
      <c r="C104" s="371"/>
      <c r="D104" s="371"/>
      <c r="E104" s="343"/>
      <c r="F104" s="330"/>
      <c r="G104" s="343"/>
      <c r="H104" s="345"/>
      <c r="I104" s="338"/>
      <c r="J104" s="195" t="s">
        <v>233</v>
      </c>
      <c r="K104" s="197">
        <v>44585</v>
      </c>
      <c r="L104" s="291" t="s">
        <v>1290</v>
      </c>
      <c r="M104" s="341" t="s">
        <v>234</v>
      </c>
      <c r="N104" s="365" t="s">
        <v>235</v>
      </c>
      <c r="O104" s="365" t="s">
        <v>235</v>
      </c>
      <c r="P104" s="338"/>
      <c r="Q104" s="340"/>
    </row>
    <row r="105" spans="2:17" s="14" customFormat="1" ht="62.45" customHeight="1" thickBot="1" x14ac:dyDescent="0.3">
      <c r="B105" s="337"/>
      <c r="C105" s="371"/>
      <c r="D105" s="371"/>
      <c r="E105" s="343"/>
      <c r="F105" s="331"/>
      <c r="G105" s="343"/>
      <c r="H105" s="346"/>
      <c r="I105" s="338"/>
      <c r="J105" s="195" t="s">
        <v>236</v>
      </c>
      <c r="K105" s="197">
        <v>44585</v>
      </c>
      <c r="L105" s="291" t="s">
        <v>1290</v>
      </c>
      <c r="M105" s="342"/>
      <c r="N105" s="367"/>
      <c r="O105" s="367"/>
      <c r="P105" s="338"/>
      <c r="Q105" s="340"/>
    </row>
    <row r="106" spans="2:17" s="2" customFormat="1" ht="15.75" customHeight="1" thickBot="1" x14ac:dyDescent="0.3">
      <c r="B106" s="377" t="s">
        <v>237</v>
      </c>
      <c r="C106" s="378"/>
      <c r="D106" s="378"/>
      <c r="E106" s="378"/>
      <c r="F106" s="378"/>
      <c r="G106" s="378"/>
      <c r="H106" s="378"/>
      <c r="I106" s="378"/>
      <c r="J106" s="378"/>
      <c r="K106" s="378"/>
      <c r="L106" s="378"/>
      <c r="M106" s="378"/>
      <c r="N106" s="378"/>
      <c r="O106" s="378"/>
      <c r="P106" s="378"/>
      <c r="Q106" s="378"/>
    </row>
    <row r="107" spans="2:17" s="14" customFormat="1" ht="65.45" customHeight="1" thickBot="1" x14ac:dyDescent="0.3">
      <c r="B107" s="337">
        <v>14</v>
      </c>
      <c r="C107" s="371" t="s">
        <v>238</v>
      </c>
      <c r="D107" s="371" t="s">
        <v>239</v>
      </c>
      <c r="E107" s="335" t="s">
        <v>240</v>
      </c>
      <c r="F107" s="368">
        <v>0</v>
      </c>
      <c r="G107" s="343"/>
      <c r="H107" s="344">
        <v>0</v>
      </c>
      <c r="I107" s="338">
        <v>0</v>
      </c>
      <c r="J107" s="195" t="s">
        <v>241</v>
      </c>
      <c r="K107" s="197">
        <v>44578</v>
      </c>
      <c r="L107" s="228">
        <v>44651</v>
      </c>
      <c r="M107" s="341" t="s">
        <v>242</v>
      </c>
      <c r="N107" s="335" t="s">
        <v>72</v>
      </c>
      <c r="O107" s="365" t="s">
        <v>72</v>
      </c>
      <c r="P107" s="338">
        <v>1</v>
      </c>
      <c r="Q107" s="339" t="s">
        <v>1289</v>
      </c>
    </row>
    <row r="108" spans="2:17" s="14" customFormat="1" ht="65.45" customHeight="1" thickBot="1" x14ac:dyDescent="0.3">
      <c r="B108" s="337"/>
      <c r="C108" s="371"/>
      <c r="D108" s="371"/>
      <c r="E108" s="336"/>
      <c r="F108" s="369"/>
      <c r="G108" s="343"/>
      <c r="H108" s="345"/>
      <c r="I108" s="338"/>
      <c r="J108" s="195" t="s">
        <v>243</v>
      </c>
      <c r="K108" s="197">
        <v>44652</v>
      </c>
      <c r="L108" s="228">
        <v>44783</v>
      </c>
      <c r="M108" s="342"/>
      <c r="N108" s="336"/>
      <c r="O108" s="367"/>
      <c r="P108" s="338"/>
      <c r="Q108" s="339"/>
    </row>
    <row r="109" spans="2:17" s="14" customFormat="1" ht="71.45" customHeight="1" thickBot="1" x14ac:dyDescent="0.3">
      <c r="B109" s="337"/>
      <c r="C109" s="371"/>
      <c r="D109" s="371"/>
      <c r="E109" s="169" t="s">
        <v>244</v>
      </c>
      <c r="F109" s="370"/>
      <c r="G109" s="343"/>
      <c r="H109" s="345"/>
      <c r="I109" s="338"/>
      <c r="J109" s="195" t="s">
        <v>245</v>
      </c>
      <c r="K109" s="197">
        <v>44774</v>
      </c>
      <c r="L109" s="228">
        <v>44909</v>
      </c>
      <c r="M109" s="171" t="s">
        <v>246</v>
      </c>
      <c r="N109" s="169" t="s">
        <v>72</v>
      </c>
      <c r="O109" s="170" t="s">
        <v>72</v>
      </c>
      <c r="P109" s="338"/>
      <c r="Q109" s="340"/>
    </row>
    <row r="110" spans="2:17" s="14" customFormat="1" ht="54.95" customHeight="1" thickBot="1" x14ac:dyDescent="0.3">
      <c r="B110" s="337">
        <v>15</v>
      </c>
      <c r="C110" s="371" t="s">
        <v>247</v>
      </c>
      <c r="D110" s="371" t="s">
        <v>248</v>
      </c>
      <c r="E110" s="169" t="s">
        <v>48</v>
      </c>
      <c r="F110" s="329">
        <v>59392</v>
      </c>
      <c r="G110" s="343" t="s">
        <v>219</v>
      </c>
      <c r="H110" s="446">
        <v>44996</v>
      </c>
      <c r="I110" s="338">
        <f>H110/F110</f>
        <v>0.75761045258620685</v>
      </c>
      <c r="J110" s="442" t="s">
        <v>249</v>
      </c>
      <c r="K110" s="444">
        <v>44572</v>
      </c>
      <c r="L110" s="444">
        <v>44908</v>
      </c>
      <c r="M110" s="371" t="s">
        <v>250</v>
      </c>
      <c r="N110" s="337" t="s">
        <v>25</v>
      </c>
      <c r="O110" s="337" t="s">
        <v>25</v>
      </c>
      <c r="P110" s="381">
        <v>1</v>
      </c>
      <c r="Q110" s="374" t="s">
        <v>1289</v>
      </c>
    </row>
    <row r="111" spans="2:17" s="14" customFormat="1" ht="54.95" customHeight="1" thickBot="1" x14ac:dyDescent="0.3">
      <c r="B111" s="337"/>
      <c r="C111" s="371"/>
      <c r="D111" s="371"/>
      <c r="E111" s="169" t="s">
        <v>53</v>
      </c>
      <c r="F111" s="330"/>
      <c r="G111" s="343"/>
      <c r="H111" s="446"/>
      <c r="I111" s="338"/>
      <c r="J111" s="443"/>
      <c r="K111" s="445"/>
      <c r="L111" s="445"/>
      <c r="M111" s="371"/>
      <c r="N111" s="337"/>
      <c r="O111" s="337"/>
      <c r="P111" s="382"/>
      <c r="Q111" s="375"/>
    </row>
    <row r="112" spans="2:17" s="14" customFormat="1" ht="116.1" customHeight="1" thickBot="1" x14ac:dyDescent="0.3">
      <c r="B112" s="337"/>
      <c r="C112" s="371"/>
      <c r="D112" s="371"/>
      <c r="E112" s="169" t="s">
        <v>251</v>
      </c>
      <c r="F112" s="330"/>
      <c r="G112" s="343"/>
      <c r="H112" s="446"/>
      <c r="I112" s="338"/>
      <c r="J112" s="205" t="s">
        <v>252</v>
      </c>
      <c r="K112" s="197">
        <v>44657</v>
      </c>
      <c r="L112" s="197">
        <v>44819</v>
      </c>
      <c r="M112" s="371" t="s">
        <v>253</v>
      </c>
      <c r="N112" s="337" t="s">
        <v>254</v>
      </c>
      <c r="O112" s="337" t="s">
        <v>254</v>
      </c>
      <c r="P112" s="382"/>
      <c r="Q112" s="375"/>
    </row>
    <row r="113" spans="2:17" s="14" customFormat="1" ht="111" customHeight="1" thickBot="1" x14ac:dyDescent="0.3">
      <c r="B113" s="337"/>
      <c r="C113" s="371"/>
      <c r="D113" s="371"/>
      <c r="E113" s="169" t="s">
        <v>255</v>
      </c>
      <c r="F113" s="330"/>
      <c r="G113" s="343"/>
      <c r="H113" s="446"/>
      <c r="I113" s="338"/>
      <c r="J113" s="195" t="s">
        <v>256</v>
      </c>
      <c r="K113" s="197">
        <v>44837</v>
      </c>
      <c r="L113" s="197">
        <v>44908</v>
      </c>
      <c r="M113" s="371"/>
      <c r="N113" s="337"/>
      <c r="O113" s="337"/>
      <c r="P113" s="382"/>
      <c r="Q113" s="375"/>
    </row>
    <row r="114" spans="2:17" s="14" customFormat="1" ht="69.95" customHeight="1" thickBot="1" x14ac:dyDescent="0.3">
      <c r="B114" s="337"/>
      <c r="C114" s="371"/>
      <c r="D114" s="371"/>
      <c r="E114" s="169" t="s">
        <v>257</v>
      </c>
      <c r="F114" s="330"/>
      <c r="G114" s="343"/>
      <c r="H114" s="446"/>
      <c r="I114" s="338"/>
      <c r="J114" s="195" t="s">
        <v>258</v>
      </c>
      <c r="K114" s="197">
        <v>44572</v>
      </c>
      <c r="L114" s="197">
        <v>44742</v>
      </c>
      <c r="M114" s="371" t="s">
        <v>259</v>
      </c>
      <c r="N114" s="337" t="s">
        <v>254</v>
      </c>
      <c r="O114" s="337" t="s">
        <v>254</v>
      </c>
      <c r="P114" s="382"/>
      <c r="Q114" s="375"/>
    </row>
    <row r="115" spans="2:17" s="14" customFormat="1" ht="63.6" customHeight="1" thickBot="1" x14ac:dyDescent="0.3">
      <c r="B115" s="337"/>
      <c r="C115" s="371"/>
      <c r="D115" s="371"/>
      <c r="E115" s="169" t="s">
        <v>260</v>
      </c>
      <c r="F115" s="330"/>
      <c r="G115" s="343"/>
      <c r="H115" s="446"/>
      <c r="I115" s="338"/>
      <c r="J115" s="195" t="s">
        <v>261</v>
      </c>
      <c r="K115" s="197">
        <v>44743</v>
      </c>
      <c r="L115" s="197">
        <v>44908</v>
      </c>
      <c r="M115" s="371"/>
      <c r="N115" s="337"/>
      <c r="O115" s="337"/>
      <c r="P115" s="382"/>
      <c r="Q115" s="375"/>
    </row>
    <row r="116" spans="2:17" s="14" customFormat="1" ht="96" customHeight="1" thickBot="1" x14ac:dyDescent="0.3">
      <c r="B116" s="337"/>
      <c r="C116" s="371"/>
      <c r="D116" s="371"/>
      <c r="E116" s="169" t="s">
        <v>203</v>
      </c>
      <c r="F116" s="330"/>
      <c r="G116" s="343"/>
      <c r="H116" s="446"/>
      <c r="I116" s="338"/>
      <c r="J116" s="195" t="s">
        <v>262</v>
      </c>
      <c r="K116" s="197">
        <v>44743</v>
      </c>
      <c r="L116" s="197">
        <v>44908</v>
      </c>
      <c r="M116" s="171" t="s">
        <v>263</v>
      </c>
      <c r="N116" s="170" t="s">
        <v>264</v>
      </c>
      <c r="O116" s="170" t="s">
        <v>264</v>
      </c>
      <c r="P116" s="382"/>
      <c r="Q116" s="375"/>
    </row>
    <row r="117" spans="2:17" s="14" customFormat="1" ht="84.95" customHeight="1" thickBot="1" x14ac:dyDescent="0.3">
      <c r="B117" s="337"/>
      <c r="C117" s="371"/>
      <c r="D117" s="371"/>
      <c r="E117" s="169" t="s">
        <v>85</v>
      </c>
      <c r="F117" s="330"/>
      <c r="G117" s="343"/>
      <c r="H117" s="446"/>
      <c r="I117" s="338"/>
      <c r="J117" s="195" t="s">
        <v>265</v>
      </c>
      <c r="K117" s="197">
        <v>44572</v>
      </c>
      <c r="L117" s="197">
        <v>44908</v>
      </c>
      <c r="M117" s="171" t="s">
        <v>266</v>
      </c>
      <c r="N117" s="170" t="s">
        <v>267</v>
      </c>
      <c r="O117" s="170" t="s">
        <v>267</v>
      </c>
      <c r="P117" s="382"/>
      <c r="Q117" s="375"/>
    </row>
    <row r="118" spans="2:17" s="14" customFormat="1" ht="84.95" customHeight="1" thickBot="1" x14ac:dyDescent="0.3">
      <c r="B118" s="337"/>
      <c r="C118" s="371"/>
      <c r="D118" s="371"/>
      <c r="E118" s="169" t="s">
        <v>27</v>
      </c>
      <c r="F118" s="330"/>
      <c r="G118" s="343"/>
      <c r="H118" s="446"/>
      <c r="I118" s="338"/>
      <c r="J118" s="195" t="s">
        <v>268</v>
      </c>
      <c r="K118" s="197">
        <v>44572</v>
      </c>
      <c r="L118" s="197">
        <v>44908</v>
      </c>
      <c r="M118" s="171" t="s">
        <v>269</v>
      </c>
      <c r="N118" s="170" t="s">
        <v>270</v>
      </c>
      <c r="O118" s="170" t="s">
        <v>270</v>
      </c>
      <c r="P118" s="382"/>
      <c r="Q118" s="375"/>
    </row>
    <row r="119" spans="2:17" s="14" customFormat="1" ht="84.95" customHeight="1" thickBot="1" x14ac:dyDescent="0.3">
      <c r="B119" s="337"/>
      <c r="C119" s="371"/>
      <c r="D119" s="371"/>
      <c r="E119" s="169" t="s">
        <v>32</v>
      </c>
      <c r="F119" s="330"/>
      <c r="G119" s="343"/>
      <c r="H119" s="446"/>
      <c r="I119" s="338"/>
      <c r="J119" s="195" t="s">
        <v>271</v>
      </c>
      <c r="K119" s="197">
        <v>44572</v>
      </c>
      <c r="L119" s="197">
        <v>44908</v>
      </c>
      <c r="M119" s="171" t="s">
        <v>272</v>
      </c>
      <c r="N119" s="170" t="s">
        <v>273</v>
      </c>
      <c r="O119" s="170" t="s">
        <v>273</v>
      </c>
      <c r="P119" s="382"/>
      <c r="Q119" s="375"/>
    </row>
    <row r="120" spans="2:17" s="14" customFormat="1" ht="104.1" customHeight="1" thickBot="1" x14ac:dyDescent="0.3">
      <c r="B120" s="337"/>
      <c r="C120" s="371"/>
      <c r="D120" s="371"/>
      <c r="E120" s="169" t="s">
        <v>93</v>
      </c>
      <c r="F120" s="330"/>
      <c r="G120" s="343"/>
      <c r="H120" s="446"/>
      <c r="I120" s="338"/>
      <c r="J120" s="195" t="s">
        <v>274</v>
      </c>
      <c r="K120" s="197">
        <v>44572</v>
      </c>
      <c r="L120" s="197">
        <v>44742</v>
      </c>
      <c r="M120" s="171" t="s">
        <v>275</v>
      </c>
      <c r="N120" s="170" t="s">
        <v>276</v>
      </c>
      <c r="O120" s="170" t="s">
        <v>276</v>
      </c>
      <c r="P120" s="382"/>
      <c r="Q120" s="375"/>
    </row>
    <row r="121" spans="2:17" s="14" customFormat="1" ht="107.45" customHeight="1" thickBot="1" x14ac:dyDescent="0.3">
      <c r="B121" s="337"/>
      <c r="C121" s="371"/>
      <c r="D121" s="371"/>
      <c r="E121" s="169" t="s">
        <v>96</v>
      </c>
      <c r="F121" s="331"/>
      <c r="G121" s="343"/>
      <c r="H121" s="446"/>
      <c r="I121" s="338"/>
      <c r="J121" s="195" t="s">
        <v>277</v>
      </c>
      <c r="K121" s="197">
        <v>44743</v>
      </c>
      <c r="L121" s="197">
        <v>44908</v>
      </c>
      <c r="M121" s="171" t="s">
        <v>278</v>
      </c>
      <c r="N121" s="170" t="s">
        <v>279</v>
      </c>
      <c r="O121" s="170" t="s">
        <v>279</v>
      </c>
      <c r="P121" s="383"/>
      <c r="Q121" s="376"/>
    </row>
    <row r="122" spans="2:17" s="14" customFormat="1" ht="84.95" customHeight="1" thickBot="1" x14ac:dyDescent="0.3">
      <c r="B122" s="337">
        <v>16</v>
      </c>
      <c r="C122" s="371" t="s">
        <v>280</v>
      </c>
      <c r="D122" s="371" t="s">
        <v>281</v>
      </c>
      <c r="E122" s="335" t="s">
        <v>48</v>
      </c>
      <c r="F122" s="329">
        <v>186757</v>
      </c>
      <c r="G122" s="439" t="s">
        <v>282</v>
      </c>
      <c r="H122" s="439">
        <v>139757</v>
      </c>
      <c r="I122" s="347">
        <f>H122/F122</f>
        <v>0.74833607307892069</v>
      </c>
      <c r="J122" s="206" t="s">
        <v>283</v>
      </c>
      <c r="K122" s="199">
        <v>44585</v>
      </c>
      <c r="L122" s="199">
        <v>44908</v>
      </c>
      <c r="M122" s="229" t="s">
        <v>284</v>
      </c>
      <c r="N122" s="227" t="s">
        <v>190</v>
      </c>
      <c r="O122" s="227" t="s">
        <v>191</v>
      </c>
      <c r="P122" s="338">
        <v>0.9</v>
      </c>
      <c r="Q122" s="339" t="s">
        <v>1289</v>
      </c>
    </row>
    <row r="123" spans="2:17" s="14" customFormat="1" ht="87.6" customHeight="1" thickBot="1" x14ac:dyDescent="0.3">
      <c r="B123" s="337"/>
      <c r="C123" s="371"/>
      <c r="D123" s="371"/>
      <c r="E123" s="336"/>
      <c r="F123" s="330"/>
      <c r="G123" s="439"/>
      <c r="H123" s="439"/>
      <c r="I123" s="347"/>
      <c r="J123" s="206" t="s">
        <v>285</v>
      </c>
      <c r="K123" s="199">
        <v>44585</v>
      </c>
      <c r="L123" s="199">
        <v>44908</v>
      </c>
      <c r="M123" s="229" t="s">
        <v>286</v>
      </c>
      <c r="N123" s="227" t="s">
        <v>287</v>
      </c>
      <c r="O123" s="227" t="s">
        <v>287</v>
      </c>
      <c r="P123" s="338"/>
      <c r="Q123" s="339"/>
    </row>
    <row r="124" spans="2:17" s="14" customFormat="1" ht="84.95" customHeight="1" thickBot="1" x14ac:dyDescent="0.3">
      <c r="B124" s="337"/>
      <c r="C124" s="371"/>
      <c r="D124" s="371"/>
      <c r="E124" s="335" t="s">
        <v>53</v>
      </c>
      <c r="F124" s="330"/>
      <c r="G124" s="439"/>
      <c r="H124" s="439"/>
      <c r="I124" s="347"/>
      <c r="J124" s="206" t="s">
        <v>288</v>
      </c>
      <c r="K124" s="199">
        <v>44621</v>
      </c>
      <c r="L124" s="199">
        <v>44865</v>
      </c>
      <c r="M124" s="171" t="s">
        <v>289</v>
      </c>
      <c r="N124" s="170" t="s">
        <v>72</v>
      </c>
      <c r="O124" s="170" t="s">
        <v>126</v>
      </c>
      <c r="P124" s="338"/>
      <c r="Q124" s="339"/>
    </row>
    <row r="125" spans="2:17" s="14" customFormat="1" ht="84.95" customHeight="1" thickBot="1" x14ac:dyDescent="0.3">
      <c r="B125" s="337"/>
      <c r="C125" s="371"/>
      <c r="D125" s="371"/>
      <c r="E125" s="336"/>
      <c r="F125" s="331"/>
      <c r="G125" s="439"/>
      <c r="H125" s="439"/>
      <c r="I125" s="347"/>
      <c r="J125" s="206" t="s">
        <v>290</v>
      </c>
      <c r="K125" s="199">
        <v>44718</v>
      </c>
      <c r="L125" s="293" t="s">
        <v>1098</v>
      </c>
      <c r="M125" s="171" t="s">
        <v>291</v>
      </c>
      <c r="N125" s="170" t="s">
        <v>114</v>
      </c>
      <c r="O125" s="170" t="s">
        <v>114</v>
      </c>
      <c r="P125" s="338"/>
      <c r="Q125" s="339"/>
    </row>
    <row r="126" spans="2:17" s="6" customFormat="1" ht="15" customHeight="1" thickBot="1" x14ac:dyDescent="0.3">
      <c r="B126" s="377" t="s">
        <v>292</v>
      </c>
      <c r="C126" s="378"/>
      <c r="D126" s="378"/>
      <c r="E126" s="378"/>
      <c r="F126" s="378"/>
      <c r="G126" s="378"/>
      <c r="H126" s="378"/>
      <c r="I126" s="378"/>
      <c r="J126" s="378"/>
      <c r="K126" s="378"/>
      <c r="L126" s="378"/>
      <c r="M126" s="378"/>
      <c r="N126" s="378"/>
      <c r="O126" s="378"/>
      <c r="P126" s="378"/>
      <c r="Q126" s="378"/>
    </row>
    <row r="127" spans="2:17" s="2" customFormat="1" ht="15.75" customHeight="1" thickBot="1" x14ac:dyDescent="0.3">
      <c r="B127" s="377" t="s">
        <v>293</v>
      </c>
      <c r="C127" s="378"/>
      <c r="D127" s="378"/>
      <c r="E127" s="378"/>
      <c r="F127" s="378"/>
      <c r="G127" s="378"/>
      <c r="H127" s="378"/>
      <c r="I127" s="378"/>
      <c r="J127" s="378"/>
      <c r="K127" s="378"/>
      <c r="L127" s="378"/>
      <c r="M127" s="378"/>
      <c r="N127" s="378"/>
      <c r="O127" s="378"/>
      <c r="P127" s="378"/>
      <c r="Q127" s="378"/>
    </row>
    <row r="128" spans="2:17" s="176" customFormat="1" ht="92.25" customHeight="1" thickBot="1" x14ac:dyDescent="0.3">
      <c r="B128" s="438">
        <v>17</v>
      </c>
      <c r="C128" s="413" t="s">
        <v>294</v>
      </c>
      <c r="D128" s="413" t="s">
        <v>295</v>
      </c>
      <c r="E128" s="348" t="s">
        <v>296</v>
      </c>
      <c r="F128" s="414">
        <v>0</v>
      </c>
      <c r="G128" s="437"/>
      <c r="H128" s="411">
        <v>0</v>
      </c>
      <c r="I128" s="379">
        <v>0</v>
      </c>
      <c r="J128" s="234" t="s">
        <v>297</v>
      </c>
      <c r="K128" s="236">
        <v>44621</v>
      </c>
      <c r="L128" s="243">
        <v>44678</v>
      </c>
      <c r="M128" s="435" t="s">
        <v>298</v>
      </c>
      <c r="N128" s="433" t="s">
        <v>114</v>
      </c>
      <c r="O128" s="433" t="s">
        <v>114</v>
      </c>
      <c r="P128" s="379">
        <v>1</v>
      </c>
      <c r="Q128" s="380" t="s">
        <v>1289</v>
      </c>
    </row>
    <row r="129" spans="2:17" s="176" customFormat="1" ht="60.75" thickBot="1" x14ac:dyDescent="0.3">
      <c r="B129" s="438"/>
      <c r="C129" s="413"/>
      <c r="D129" s="413"/>
      <c r="E129" s="349"/>
      <c r="F129" s="415"/>
      <c r="G129" s="437"/>
      <c r="H129" s="412"/>
      <c r="I129" s="379"/>
      <c r="J129" s="234" t="s">
        <v>299</v>
      </c>
      <c r="K129" s="236">
        <v>44656</v>
      </c>
      <c r="L129" s="243">
        <v>44834</v>
      </c>
      <c r="M129" s="436"/>
      <c r="N129" s="434"/>
      <c r="O129" s="434"/>
      <c r="P129" s="379"/>
      <c r="Q129" s="380"/>
    </row>
    <row r="130" spans="2:17" s="176" customFormat="1" ht="73.900000000000006" customHeight="1" thickBot="1" x14ac:dyDescent="0.3">
      <c r="B130" s="438"/>
      <c r="C130" s="413"/>
      <c r="D130" s="413"/>
      <c r="E130" s="348" t="s">
        <v>300</v>
      </c>
      <c r="F130" s="415"/>
      <c r="G130" s="437"/>
      <c r="H130" s="412"/>
      <c r="I130" s="379"/>
      <c r="J130" s="234" t="s">
        <v>301</v>
      </c>
      <c r="K130" s="236">
        <v>44621</v>
      </c>
      <c r="L130" s="243">
        <v>44834</v>
      </c>
      <c r="M130" s="435" t="s">
        <v>302</v>
      </c>
      <c r="N130" s="433" t="s">
        <v>72</v>
      </c>
      <c r="O130" s="433" t="s">
        <v>72</v>
      </c>
      <c r="P130" s="379"/>
      <c r="Q130" s="380"/>
    </row>
    <row r="131" spans="2:17" s="176" customFormat="1" ht="56.1" customHeight="1" thickBot="1" x14ac:dyDescent="0.3">
      <c r="B131" s="438"/>
      <c r="C131" s="413"/>
      <c r="D131" s="413"/>
      <c r="E131" s="349"/>
      <c r="F131" s="415"/>
      <c r="G131" s="437"/>
      <c r="H131" s="412"/>
      <c r="I131" s="379"/>
      <c r="J131" s="239" t="s">
        <v>303</v>
      </c>
      <c r="K131" s="240">
        <v>44572</v>
      </c>
      <c r="L131" s="244">
        <v>44578</v>
      </c>
      <c r="M131" s="436"/>
      <c r="N131" s="434"/>
      <c r="O131" s="434"/>
      <c r="P131" s="379"/>
      <c r="Q131" s="380"/>
    </row>
    <row r="132" spans="2:17" s="176" customFormat="1" ht="56.1" customHeight="1" thickBot="1" x14ac:dyDescent="0.3">
      <c r="B132" s="438"/>
      <c r="C132" s="413"/>
      <c r="D132" s="413"/>
      <c r="E132" s="348" t="s">
        <v>304</v>
      </c>
      <c r="F132" s="415"/>
      <c r="G132" s="437"/>
      <c r="H132" s="412"/>
      <c r="I132" s="379"/>
      <c r="J132" s="238" t="s">
        <v>305</v>
      </c>
      <c r="K132" s="241">
        <v>44579</v>
      </c>
      <c r="L132" s="245">
        <v>44620</v>
      </c>
      <c r="M132" s="435" t="s">
        <v>306</v>
      </c>
      <c r="N132" s="433" t="s">
        <v>72</v>
      </c>
      <c r="O132" s="433" t="s">
        <v>72</v>
      </c>
      <c r="P132" s="379"/>
      <c r="Q132" s="380"/>
    </row>
    <row r="133" spans="2:17" s="176" customFormat="1" ht="56.1" customHeight="1" thickBot="1" x14ac:dyDescent="0.3">
      <c r="B133" s="438"/>
      <c r="C133" s="413"/>
      <c r="D133" s="413"/>
      <c r="E133" s="349"/>
      <c r="F133" s="415"/>
      <c r="G133" s="437"/>
      <c r="H133" s="412"/>
      <c r="I133" s="379"/>
      <c r="J133" s="239" t="s">
        <v>307</v>
      </c>
      <c r="K133" s="240">
        <v>44621</v>
      </c>
      <c r="L133" s="244">
        <v>44728</v>
      </c>
      <c r="M133" s="436"/>
      <c r="N133" s="434"/>
      <c r="O133" s="434"/>
      <c r="P133" s="379"/>
      <c r="Q133" s="380"/>
    </row>
    <row r="134" spans="2:17" s="176" customFormat="1" ht="56.1" customHeight="1" thickBot="1" x14ac:dyDescent="0.3">
      <c r="B134" s="438"/>
      <c r="C134" s="413"/>
      <c r="D134" s="413"/>
      <c r="E134" s="168" t="s">
        <v>308</v>
      </c>
      <c r="F134" s="415"/>
      <c r="G134" s="437"/>
      <c r="H134" s="412"/>
      <c r="I134" s="379"/>
      <c r="J134" s="235" t="s">
        <v>309</v>
      </c>
      <c r="K134" s="237">
        <v>44660</v>
      </c>
      <c r="L134" s="246">
        <v>44742</v>
      </c>
      <c r="M134" s="232" t="s">
        <v>310</v>
      </c>
      <c r="N134" s="168" t="s">
        <v>114</v>
      </c>
      <c r="O134" s="233" t="s">
        <v>114</v>
      </c>
      <c r="P134" s="379"/>
      <c r="Q134" s="380"/>
    </row>
    <row r="135" spans="2:17" s="176" customFormat="1" ht="56.1" customHeight="1" thickBot="1" x14ac:dyDescent="0.3">
      <c r="B135" s="438"/>
      <c r="C135" s="413"/>
      <c r="D135" s="413"/>
      <c r="E135" s="168" t="s">
        <v>311</v>
      </c>
      <c r="F135" s="415"/>
      <c r="G135" s="437"/>
      <c r="H135" s="412"/>
      <c r="I135" s="379"/>
      <c r="J135" s="234" t="s">
        <v>312</v>
      </c>
      <c r="K135" s="236">
        <v>44713</v>
      </c>
      <c r="L135" s="243">
        <v>44742</v>
      </c>
      <c r="M135" s="232" t="s">
        <v>313</v>
      </c>
      <c r="N135" s="168" t="s">
        <v>72</v>
      </c>
      <c r="O135" s="233" t="s">
        <v>72</v>
      </c>
      <c r="P135" s="379"/>
      <c r="Q135" s="380"/>
    </row>
    <row r="136" spans="2:17" s="176" customFormat="1" ht="56.1" customHeight="1" thickBot="1" x14ac:dyDescent="0.3">
      <c r="B136" s="438"/>
      <c r="C136" s="413"/>
      <c r="D136" s="413"/>
      <c r="E136" s="168" t="s">
        <v>314</v>
      </c>
      <c r="F136" s="416"/>
      <c r="G136" s="437"/>
      <c r="H136" s="412"/>
      <c r="I136" s="379"/>
      <c r="J136" s="239" t="s">
        <v>315</v>
      </c>
      <c r="K136" s="240">
        <v>44743</v>
      </c>
      <c r="L136" s="243">
        <v>44859</v>
      </c>
      <c r="M136" s="232" t="s">
        <v>316</v>
      </c>
      <c r="N136" s="168" t="s">
        <v>114</v>
      </c>
      <c r="O136" s="233" t="s">
        <v>114</v>
      </c>
      <c r="P136" s="379"/>
      <c r="Q136" s="380"/>
    </row>
    <row r="137" spans="2:17" s="14" customFormat="1" ht="64.5" customHeight="1" thickBot="1" x14ac:dyDescent="0.3">
      <c r="B137" s="337">
        <v>18</v>
      </c>
      <c r="C137" s="371" t="s">
        <v>317</v>
      </c>
      <c r="D137" s="371" t="s">
        <v>318</v>
      </c>
      <c r="E137" s="343" t="s">
        <v>48</v>
      </c>
      <c r="F137" s="329">
        <v>380690</v>
      </c>
      <c r="G137" s="343" t="s">
        <v>1089</v>
      </c>
      <c r="H137" s="344">
        <v>325239</v>
      </c>
      <c r="I137" s="338">
        <f>H137/F137</f>
        <v>0.85434080222753417</v>
      </c>
      <c r="J137" s="195" t="s">
        <v>319</v>
      </c>
      <c r="K137" s="197">
        <v>44572</v>
      </c>
      <c r="L137" s="228">
        <v>44592</v>
      </c>
      <c r="M137" s="341" t="s">
        <v>320</v>
      </c>
      <c r="N137" s="365" t="s">
        <v>321</v>
      </c>
      <c r="O137" s="365" t="s">
        <v>321</v>
      </c>
      <c r="P137" s="338">
        <v>0.96</v>
      </c>
      <c r="Q137" s="339" t="s">
        <v>1289</v>
      </c>
    </row>
    <row r="138" spans="2:17" s="14" customFormat="1" ht="64.5" customHeight="1" thickBot="1" x14ac:dyDescent="0.3">
      <c r="B138" s="337"/>
      <c r="C138" s="371"/>
      <c r="D138" s="371"/>
      <c r="E138" s="343"/>
      <c r="F138" s="330"/>
      <c r="G138" s="343"/>
      <c r="H138" s="345"/>
      <c r="I138" s="338"/>
      <c r="J138" s="195" t="s">
        <v>322</v>
      </c>
      <c r="K138" s="197">
        <v>44599</v>
      </c>
      <c r="L138" s="228">
        <v>44805</v>
      </c>
      <c r="M138" s="342"/>
      <c r="N138" s="367"/>
      <c r="O138" s="367"/>
      <c r="P138" s="338"/>
      <c r="Q138" s="339"/>
    </row>
    <row r="139" spans="2:17" s="14" customFormat="1" ht="72" customHeight="1" thickBot="1" x14ac:dyDescent="0.3">
      <c r="B139" s="337"/>
      <c r="C139" s="371"/>
      <c r="D139" s="371"/>
      <c r="E139" s="343"/>
      <c r="F139" s="330"/>
      <c r="G139" s="343"/>
      <c r="H139" s="345"/>
      <c r="I139" s="338"/>
      <c r="J139" s="195" t="s">
        <v>323</v>
      </c>
      <c r="K139" s="197">
        <v>44592</v>
      </c>
      <c r="L139" s="228">
        <v>44907</v>
      </c>
      <c r="M139" s="341" t="s">
        <v>324</v>
      </c>
      <c r="N139" s="365" t="s">
        <v>321</v>
      </c>
      <c r="O139" s="365" t="s">
        <v>498</v>
      </c>
      <c r="P139" s="338"/>
      <c r="Q139" s="339"/>
    </row>
    <row r="140" spans="2:17" s="14" customFormat="1" ht="64.5" customHeight="1" thickBot="1" x14ac:dyDescent="0.3">
      <c r="B140" s="337"/>
      <c r="C140" s="371"/>
      <c r="D140" s="371"/>
      <c r="E140" s="343"/>
      <c r="F140" s="330"/>
      <c r="G140" s="343"/>
      <c r="H140" s="345"/>
      <c r="I140" s="338"/>
      <c r="J140" s="195" t="s">
        <v>326</v>
      </c>
      <c r="K140" s="203">
        <v>44592</v>
      </c>
      <c r="L140" s="228">
        <v>44907</v>
      </c>
      <c r="M140" s="342"/>
      <c r="N140" s="367"/>
      <c r="O140" s="367"/>
      <c r="P140" s="338"/>
      <c r="Q140" s="340"/>
    </row>
    <row r="141" spans="2:17" s="14" customFormat="1" ht="64.5" customHeight="1" thickBot="1" x14ac:dyDescent="0.3">
      <c r="B141" s="337"/>
      <c r="C141" s="371"/>
      <c r="D141" s="371"/>
      <c r="E141" s="343"/>
      <c r="F141" s="330"/>
      <c r="G141" s="343"/>
      <c r="H141" s="345"/>
      <c r="I141" s="338"/>
      <c r="J141" s="195" t="s">
        <v>327</v>
      </c>
      <c r="K141" s="197">
        <v>44572</v>
      </c>
      <c r="L141" s="228">
        <v>44869</v>
      </c>
      <c r="M141" s="341" t="s">
        <v>328</v>
      </c>
      <c r="N141" s="365" t="s">
        <v>329</v>
      </c>
      <c r="O141" s="365" t="s">
        <v>1087</v>
      </c>
      <c r="P141" s="338"/>
      <c r="Q141" s="340"/>
    </row>
    <row r="142" spans="2:17" s="14" customFormat="1" ht="64.5" customHeight="1" thickBot="1" x14ac:dyDescent="0.3">
      <c r="B142" s="337"/>
      <c r="C142" s="371"/>
      <c r="D142" s="371"/>
      <c r="E142" s="343"/>
      <c r="F142" s="330"/>
      <c r="G142" s="343"/>
      <c r="H142" s="345"/>
      <c r="I142" s="338"/>
      <c r="J142" s="195" t="s">
        <v>330</v>
      </c>
      <c r="K142" s="197">
        <v>44743</v>
      </c>
      <c r="L142" s="228">
        <v>44900</v>
      </c>
      <c r="M142" s="359"/>
      <c r="N142" s="366"/>
      <c r="O142" s="366"/>
      <c r="P142" s="338"/>
      <c r="Q142" s="340"/>
    </row>
    <row r="143" spans="2:17" s="14" customFormat="1" ht="64.5" customHeight="1" thickBot="1" x14ac:dyDescent="0.3">
      <c r="B143" s="337"/>
      <c r="C143" s="371"/>
      <c r="D143" s="371"/>
      <c r="E143" s="343"/>
      <c r="F143" s="330"/>
      <c r="G143" s="343"/>
      <c r="H143" s="345"/>
      <c r="I143" s="338"/>
      <c r="J143" s="195" t="s">
        <v>331</v>
      </c>
      <c r="K143" s="197">
        <v>44743</v>
      </c>
      <c r="L143" s="228">
        <v>44910</v>
      </c>
      <c r="M143" s="359"/>
      <c r="N143" s="366"/>
      <c r="O143" s="366"/>
      <c r="P143" s="338"/>
      <c r="Q143" s="340"/>
    </row>
    <row r="144" spans="2:17" s="14" customFormat="1" ht="64.5" customHeight="1" thickBot="1" x14ac:dyDescent="0.3">
      <c r="B144" s="337"/>
      <c r="C144" s="371"/>
      <c r="D144" s="371"/>
      <c r="E144" s="343"/>
      <c r="F144" s="331"/>
      <c r="G144" s="343"/>
      <c r="H144" s="345"/>
      <c r="I144" s="338"/>
      <c r="J144" s="195" t="s">
        <v>332</v>
      </c>
      <c r="K144" s="197">
        <v>44743</v>
      </c>
      <c r="L144" s="291" t="s">
        <v>1104</v>
      </c>
      <c r="M144" s="342"/>
      <c r="N144" s="367"/>
      <c r="O144" s="367"/>
      <c r="P144" s="338"/>
      <c r="Q144" s="340"/>
    </row>
    <row r="145" spans="2:17" s="14" customFormat="1" ht="123.6" customHeight="1" thickBot="1" x14ac:dyDescent="0.3">
      <c r="B145" s="343">
        <v>19</v>
      </c>
      <c r="C145" s="371" t="s">
        <v>333</v>
      </c>
      <c r="D145" s="371" t="s">
        <v>334</v>
      </c>
      <c r="E145" s="343" t="s">
        <v>48</v>
      </c>
      <c r="F145" s="368">
        <v>182138</v>
      </c>
      <c r="G145" s="343" t="s">
        <v>1092</v>
      </c>
      <c r="H145" s="344">
        <v>162828</v>
      </c>
      <c r="I145" s="338">
        <f>H145/F145</f>
        <v>0.89398148656513188</v>
      </c>
      <c r="J145" s="195" t="s">
        <v>335</v>
      </c>
      <c r="K145" s="197">
        <v>44593</v>
      </c>
      <c r="L145" s="228">
        <v>44910</v>
      </c>
      <c r="M145" s="171" t="s">
        <v>336</v>
      </c>
      <c r="N145" s="170" t="s">
        <v>337</v>
      </c>
      <c r="O145" s="170" t="s">
        <v>353</v>
      </c>
      <c r="P145" s="338">
        <v>1</v>
      </c>
      <c r="Q145" s="339" t="s">
        <v>1289</v>
      </c>
    </row>
    <row r="146" spans="2:17" s="14" customFormat="1" ht="123.75" customHeight="1" thickBot="1" x14ac:dyDescent="0.3">
      <c r="B146" s="343"/>
      <c r="C146" s="371"/>
      <c r="D146" s="371"/>
      <c r="E146" s="343"/>
      <c r="F146" s="370"/>
      <c r="G146" s="343"/>
      <c r="H146" s="345"/>
      <c r="I146" s="338"/>
      <c r="J146" s="195" t="s">
        <v>338</v>
      </c>
      <c r="K146" s="197">
        <v>44593</v>
      </c>
      <c r="L146" s="228">
        <v>44910</v>
      </c>
      <c r="M146" s="171" t="s">
        <v>339</v>
      </c>
      <c r="N146" s="170" t="s">
        <v>337</v>
      </c>
      <c r="O146" s="170" t="s">
        <v>353</v>
      </c>
      <c r="P146" s="338"/>
      <c r="Q146" s="339"/>
    </row>
    <row r="147" spans="2:17" ht="18.600000000000001" customHeight="1" thickBot="1" x14ac:dyDescent="0.3">
      <c r="B147" s="404" t="s">
        <v>340</v>
      </c>
      <c r="C147" s="405"/>
      <c r="D147" s="405"/>
      <c r="E147" s="405"/>
      <c r="F147" s="405"/>
      <c r="G147" s="405"/>
      <c r="H147" s="405"/>
      <c r="I147" s="405"/>
      <c r="J147" s="405"/>
      <c r="K147" s="405"/>
      <c r="L147" s="405"/>
      <c r="M147" s="405"/>
      <c r="N147" s="405"/>
      <c r="O147" s="405"/>
      <c r="P147" s="405"/>
      <c r="Q147" s="405"/>
    </row>
    <row r="148" spans="2:17" ht="18.600000000000001" customHeight="1" thickBot="1" x14ac:dyDescent="0.3">
      <c r="B148" s="431" t="s">
        <v>341</v>
      </c>
      <c r="C148" s="432"/>
      <c r="D148" s="432"/>
      <c r="E148" s="432"/>
      <c r="F148" s="432"/>
      <c r="G148" s="432"/>
      <c r="H148" s="432"/>
      <c r="I148" s="432"/>
      <c r="J148" s="432"/>
      <c r="K148" s="432"/>
      <c r="L148" s="432"/>
      <c r="M148" s="432"/>
      <c r="N148" s="432"/>
      <c r="O148" s="432"/>
      <c r="P148" s="432"/>
      <c r="Q148" s="432"/>
    </row>
    <row r="149" spans="2:17" ht="34.5" customHeight="1" thickBot="1" x14ac:dyDescent="0.3">
      <c r="B149" s="406">
        <v>20</v>
      </c>
      <c r="C149" s="407" t="s">
        <v>342</v>
      </c>
      <c r="D149" s="407" t="s">
        <v>343</v>
      </c>
      <c r="E149" s="406" t="s">
        <v>344</v>
      </c>
      <c r="F149" s="408">
        <v>0</v>
      </c>
      <c r="G149" s="427"/>
      <c r="H149" s="427">
        <v>0</v>
      </c>
      <c r="I149" s="427">
        <v>0</v>
      </c>
      <c r="J149" s="207" t="s">
        <v>345</v>
      </c>
      <c r="K149" s="200">
        <v>44593</v>
      </c>
      <c r="L149" s="200">
        <v>44792</v>
      </c>
      <c r="M149" s="421" t="s">
        <v>346</v>
      </c>
      <c r="N149" s="424" t="s">
        <v>347</v>
      </c>
      <c r="O149" s="424" t="s">
        <v>91</v>
      </c>
      <c r="P149" s="417">
        <v>0.6</v>
      </c>
      <c r="Q149" s="401" t="s">
        <v>1289</v>
      </c>
    </row>
    <row r="150" spans="2:17" ht="63.95" customHeight="1" thickBot="1" x14ac:dyDescent="0.3">
      <c r="B150" s="406"/>
      <c r="C150" s="407"/>
      <c r="D150" s="407"/>
      <c r="E150" s="406"/>
      <c r="F150" s="409"/>
      <c r="G150" s="427"/>
      <c r="H150" s="427"/>
      <c r="I150" s="427"/>
      <c r="J150" s="207" t="s">
        <v>348</v>
      </c>
      <c r="K150" s="200">
        <v>44606</v>
      </c>
      <c r="L150" s="200">
        <v>44820</v>
      </c>
      <c r="M150" s="422"/>
      <c r="N150" s="425"/>
      <c r="O150" s="425"/>
      <c r="P150" s="417"/>
      <c r="Q150" s="402"/>
    </row>
    <row r="151" spans="2:17" ht="34.5" customHeight="1" thickBot="1" x14ac:dyDescent="0.3">
      <c r="B151" s="406"/>
      <c r="C151" s="407"/>
      <c r="D151" s="407"/>
      <c r="E151" s="406"/>
      <c r="F151" s="409"/>
      <c r="G151" s="427"/>
      <c r="H151" s="427"/>
      <c r="I151" s="427"/>
      <c r="J151" s="207" t="s">
        <v>349</v>
      </c>
      <c r="K151" s="200">
        <v>44641</v>
      </c>
      <c r="L151" s="200">
        <v>44827</v>
      </c>
      <c r="M151" s="423"/>
      <c r="N151" s="426"/>
      <c r="O151" s="426"/>
      <c r="P151" s="417"/>
      <c r="Q151" s="402"/>
    </row>
    <row r="152" spans="2:17" ht="63.95" customHeight="1" thickBot="1" x14ac:dyDescent="0.3">
      <c r="B152" s="406"/>
      <c r="C152" s="407"/>
      <c r="D152" s="407"/>
      <c r="E152" s="406"/>
      <c r="F152" s="409"/>
      <c r="G152" s="427"/>
      <c r="H152" s="427"/>
      <c r="I152" s="427"/>
      <c r="J152" s="207" t="s">
        <v>350</v>
      </c>
      <c r="K152" s="200">
        <v>44676</v>
      </c>
      <c r="L152" s="200">
        <v>44841</v>
      </c>
      <c r="M152" s="421" t="s">
        <v>351</v>
      </c>
      <c r="N152" s="424" t="s">
        <v>352</v>
      </c>
      <c r="O152" s="424" t="s">
        <v>353</v>
      </c>
      <c r="P152" s="417"/>
      <c r="Q152" s="402"/>
    </row>
    <row r="153" spans="2:17" ht="56.25" customHeight="1" thickBot="1" x14ac:dyDescent="0.3">
      <c r="B153" s="406"/>
      <c r="C153" s="407"/>
      <c r="D153" s="407"/>
      <c r="E153" s="406"/>
      <c r="F153" s="409"/>
      <c r="G153" s="427"/>
      <c r="H153" s="427"/>
      <c r="I153" s="427"/>
      <c r="J153" s="207" t="s">
        <v>354</v>
      </c>
      <c r="K153" s="200">
        <v>44676</v>
      </c>
      <c r="L153" s="200">
        <v>44848</v>
      </c>
      <c r="M153" s="422"/>
      <c r="N153" s="425"/>
      <c r="O153" s="425"/>
      <c r="P153" s="417"/>
      <c r="Q153" s="402"/>
    </row>
    <row r="154" spans="2:17" ht="30.75" customHeight="1" thickBot="1" x14ac:dyDescent="0.3">
      <c r="B154" s="406"/>
      <c r="C154" s="407"/>
      <c r="D154" s="407"/>
      <c r="E154" s="418" t="s">
        <v>53</v>
      </c>
      <c r="F154" s="409"/>
      <c r="G154" s="427"/>
      <c r="H154" s="427"/>
      <c r="I154" s="427"/>
      <c r="J154" s="207" t="s">
        <v>355</v>
      </c>
      <c r="K154" s="200">
        <v>44704</v>
      </c>
      <c r="L154" s="200">
        <v>44855</v>
      </c>
      <c r="M154" s="423"/>
      <c r="N154" s="426"/>
      <c r="O154" s="426"/>
      <c r="P154" s="417"/>
      <c r="Q154" s="402"/>
    </row>
    <row r="155" spans="2:17" ht="63" customHeight="1" thickBot="1" x14ac:dyDescent="0.3">
      <c r="B155" s="406"/>
      <c r="C155" s="407"/>
      <c r="D155" s="407"/>
      <c r="E155" s="419"/>
      <c r="F155" s="409"/>
      <c r="G155" s="427"/>
      <c r="H155" s="427"/>
      <c r="I155" s="427"/>
      <c r="J155" s="207" t="s">
        <v>356</v>
      </c>
      <c r="K155" s="200">
        <v>44725</v>
      </c>
      <c r="L155" s="428" t="s">
        <v>1099</v>
      </c>
      <c r="M155" s="421" t="s">
        <v>357</v>
      </c>
      <c r="N155" s="424" t="s">
        <v>72</v>
      </c>
      <c r="O155" s="424" t="s">
        <v>126</v>
      </c>
      <c r="P155" s="417"/>
      <c r="Q155" s="402"/>
    </row>
    <row r="156" spans="2:17" ht="66.75" customHeight="1" thickBot="1" x14ac:dyDescent="0.3">
      <c r="B156" s="406"/>
      <c r="C156" s="407"/>
      <c r="D156" s="407"/>
      <c r="E156" s="419"/>
      <c r="F156" s="409"/>
      <c r="G156" s="427"/>
      <c r="H156" s="427"/>
      <c r="I156" s="427"/>
      <c r="J156" s="207" t="s">
        <v>358</v>
      </c>
      <c r="K156" s="200">
        <v>44879</v>
      </c>
      <c r="L156" s="429"/>
      <c r="M156" s="422"/>
      <c r="N156" s="425"/>
      <c r="O156" s="425"/>
      <c r="P156" s="417"/>
      <c r="Q156" s="402"/>
    </row>
    <row r="157" spans="2:17" ht="61.5" customHeight="1" thickBot="1" x14ac:dyDescent="0.3">
      <c r="B157" s="406"/>
      <c r="C157" s="407"/>
      <c r="D157" s="407"/>
      <c r="E157" s="420"/>
      <c r="F157" s="410"/>
      <c r="G157" s="427"/>
      <c r="H157" s="427"/>
      <c r="I157" s="427"/>
      <c r="J157" s="207" t="s">
        <v>359</v>
      </c>
      <c r="K157" s="200">
        <v>44893</v>
      </c>
      <c r="L157" s="430"/>
      <c r="M157" s="423"/>
      <c r="N157" s="426"/>
      <c r="O157" s="426"/>
      <c r="P157" s="417"/>
      <c r="Q157" s="403"/>
    </row>
    <row r="158" spans="2:17" x14ac:dyDescent="0.25">
      <c r="F158" s="127"/>
      <c r="G158" s="127"/>
      <c r="H158" s="127"/>
    </row>
  </sheetData>
  <mergeCells count="373">
    <mergeCell ref="O104:O105"/>
    <mergeCell ref="B72:Q72"/>
    <mergeCell ref="B73:B78"/>
    <mergeCell ref="H110:H121"/>
    <mergeCell ref="G32:G36"/>
    <mergeCell ref="H32:H36"/>
    <mergeCell ref="I32:I36"/>
    <mergeCell ref="J35:J36"/>
    <mergeCell ref="K35:K36"/>
    <mergeCell ref="C98:C105"/>
    <mergeCell ref="D98:D105"/>
    <mergeCell ref="E98:E105"/>
    <mergeCell ref="I98:I105"/>
    <mergeCell ref="M91:M92"/>
    <mergeCell ref="M70:M71"/>
    <mergeCell ref="C73:C78"/>
    <mergeCell ref="D73:D78"/>
    <mergeCell ref="E73:E78"/>
    <mergeCell ref="M75:M76"/>
    <mergeCell ref="N75:N76"/>
    <mergeCell ref="O75:O76"/>
    <mergeCell ref="M79:M82"/>
    <mergeCell ref="H79:H90"/>
    <mergeCell ref="I73:I78"/>
    <mergeCell ref="P25:P31"/>
    <mergeCell ref="Q25:Q31"/>
    <mergeCell ref="M32:M33"/>
    <mergeCell ref="N32:N33"/>
    <mergeCell ref="O32:O33"/>
    <mergeCell ref="L35:L36"/>
    <mergeCell ref="P32:P36"/>
    <mergeCell ref="Q32:Q36"/>
    <mergeCell ref="N29:N31"/>
    <mergeCell ref="O25:O26"/>
    <mergeCell ref="N35:N36"/>
    <mergeCell ref="O29:O31"/>
    <mergeCell ref="I19:I23"/>
    <mergeCell ref="E19:E20"/>
    <mergeCell ref="E21:E22"/>
    <mergeCell ref="N13:N18"/>
    <mergeCell ref="O13:O18"/>
    <mergeCell ref="M8:M9"/>
    <mergeCell ref="D25:D31"/>
    <mergeCell ref="E25:E31"/>
    <mergeCell ref="F25:F31"/>
    <mergeCell ref="G25:G31"/>
    <mergeCell ref="H25:H31"/>
    <mergeCell ref="I25:I31"/>
    <mergeCell ref="M29:M31"/>
    <mergeCell ref="O10:O12"/>
    <mergeCell ref="F8:F12"/>
    <mergeCell ref="G8:G12"/>
    <mergeCell ref="H8:H12"/>
    <mergeCell ref="I8:I12"/>
    <mergeCell ref="B19:B23"/>
    <mergeCell ref="C19:C23"/>
    <mergeCell ref="D19:D23"/>
    <mergeCell ref="F19:F23"/>
    <mergeCell ref="G19:G23"/>
    <mergeCell ref="H19:H23"/>
    <mergeCell ref="H13:H18"/>
    <mergeCell ref="B13:B18"/>
    <mergeCell ref="C13:C18"/>
    <mergeCell ref="D13:D18"/>
    <mergeCell ref="E13:E18"/>
    <mergeCell ref="F13:F18"/>
    <mergeCell ref="G13:G18"/>
    <mergeCell ref="Q8:Q12"/>
    <mergeCell ref="N8:N9"/>
    <mergeCell ref="O8:O9"/>
    <mergeCell ref="O141:O144"/>
    <mergeCell ref="O107:O108"/>
    <mergeCell ref="J110:J111"/>
    <mergeCell ref="K110:K111"/>
    <mergeCell ref="L110:L111"/>
    <mergeCell ref="M137:M138"/>
    <mergeCell ref="N137:N138"/>
    <mergeCell ref="M98:M99"/>
    <mergeCell ref="M100:M101"/>
    <mergeCell ref="M102:M103"/>
    <mergeCell ref="M104:M105"/>
    <mergeCell ref="N102:N103"/>
    <mergeCell ref="O102:O103"/>
    <mergeCell ref="N100:N101"/>
    <mergeCell ref="N98:N99"/>
    <mergeCell ref="O98:O99"/>
    <mergeCell ref="O93:O94"/>
    <mergeCell ref="P8:P12"/>
    <mergeCell ref="P19:P23"/>
    <mergeCell ref="O100:O101"/>
    <mergeCell ref="N104:N105"/>
    <mergeCell ref="F122:F125"/>
    <mergeCell ref="O128:O129"/>
    <mergeCell ref="O130:O131"/>
    <mergeCell ref="N132:N133"/>
    <mergeCell ref="M130:M131"/>
    <mergeCell ref="N130:N131"/>
    <mergeCell ref="M132:M133"/>
    <mergeCell ref="G122:G125"/>
    <mergeCell ref="H122:H125"/>
    <mergeCell ref="I122:I125"/>
    <mergeCell ref="B128:B136"/>
    <mergeCell ref="C128:C136"/>
    <mergeCell ref="E130:E131"/>
    <mergeCell ref="E132:E133"/>
    <mergeCell ref="I128:I136"/>
    <mergeCell ref="I137:I144"/>
    <mergeCell ref="B127:Q127"/>
    <mergeCell ref="M141:M144"/>
    <mergeCell ref="N141:N144"/>
    <mergeCell ref="G107:G109"/>
    <mergeCell ref="I107:I109"/>
    <mergeCell ref="H107:H109"/>
    <mergeCell ref="C110:C121"/>
    <mergeCell ref="G110:G121"/>
    <mergeCell ref="I110:I121"/>
    <mergeCell ref="B148:Q148"/>
    <mergeCell ref="B126:Q126"/>
    <mergeCell ref="D110:D121"/>
    <mergeCell ref="P145:P146"/>
    <mergeCell ref="O132:O133"/>
    <mergeCell ref="M128:M129"/>
    <mergeCell ref="N128:N129"/>
    <mergeCell ref="C137:C144"/>
    <mergeCell ref="G128:G136"/>
    <mergeCell ref="E128:E129"/>
    <mergeCell ref="F137:F144"/>
    <mergeCell ref="F110:F121"/>
    <mergeCell ref="P110:P121"/>
    <mergeCell ref="Q110:Q121"/>
    <mergeCell ref="B137:B144"/>
    <mergeCell ref="B122:B125"/>
    <mergeCell ref="C122:C125"/>
    <mergeCell ref="D122:D125"/>
    <mergeCell ref="P149:P157"/>
    <mergeCell ref="E154:E157"/>
    <mergeCell ref="M149:M151"/>
    <mergeCell ref="M152:M154"/>
    <mergeCell ref="M155:M157"/>
    <mergeCell ref="N155:N157"/>
    <mergeCell ref="O155:O157"/>
    <mergeCell ref="N152:N154"/>
    <mergeCell ref="O152:O154"/>
    <mergeCell ref="N149:N151"/>
    <mergeCell ref="O149:O151"/>
    <mergeCell ref="G149:G157"/>
    <mergeCell ref="H149:H157"/>
    <mergeCell ref="I149:I157"/>
    <mergeCell ref="L155:L157"/>
    <mergeCell ref="B149:B157"/>
    <mergeCell ref="C149:C157"/>
    <mergeCell ref="D149:D157"/>
    <mergeCell ref="E149:E153"/>
    <mergeCell ref="F149:F157"/>
    <mergeCell ref="E91:E97"/>
    <mergeCell ref="G79:G90"/>
    <mergeCell ref="F91:F97"/>
    <mergeCell ref="C79:C90"/>
    <mergeCell ref="C91:C97"/>
    <mergeCell ref="D91:D97"/>
    <mergeCell ref="B79:B90"/>
    <mergeCell ref="D79:D90"/>
    <mergeCell ref="E79:E90"/>
    <mergeCell ref="B106:Q106"/>
    <mergeCell ref="B107:B109"/>
    <mergeCell ref="C107:C109"/>
    <mergeCell ref="D107:D109"/>
    <mergeCell ref="F107:F109"/>
    <mergeCell ref="B145:B146"/>
    <mergeCell ref="D137:D144"/>
    <mergeCell ref="H128:H136"/>
    <mergeCell ref="D128:D136"/>
    <mergeCell ref="F128:F136"/>
    <mergeCell ref="Q149:Q157"/>
    <mergeCell ref="P122:P125"/>
    <mergeCell ref="Q122:Q125"/>
    <mergeCell ref="M110:M111"/>
    <mergeCell ref="M112:M113"/>
    <mergeCell ref="M114:M115"/>
    <mergeCell ref="N110:N111"/>
    <mergeCell ref="O110:O111"/>
    <mergeCell ref="N112:N113"/>
    <mergeCell ref="O112:O113"/>
    <mergeCell ref="N114:N115"/>
    <mergeCell ref="O114:O115"/>
    <mergeCell ref="O137:O138"/>
    <mergeCell ref="M139:M140"/>
    <mergeCell ref="N139:N140"/>
    <mergeCell ref="O139:O140"/>
    <mergeCell ref="B147:Q147"/>
    <mergeCell ref="C145:C146"/>
    <mergeCell ref="D145:D146"/>
    <mergeCell ref="E145:E146"/>
    <mergeCell ref="F145:F146"/>
    <mergeCell ref="E122:E123"/>
    <mergeCell ref="E124:E125"/>
    <mergeCell ref="B110:B121"/>
    <mergeCell ref="F73:F78"/>
    <mergeCell ref="G73:G78"/>
    <mergeCell ref="H73:H78"/>
    <mergeCell ref="M87:M90"/>
    <mergeCell ref="O87:O90"/>
    <mergeCell ref="N87:N90"/>
    <mergeCell ref="N79:N82"/>
    <mergeCell ref="O79:O82"/>
    <mergeCell ref="M83:M86"/>
    <mergeCell ref="N83:N86"/>
    <mergeCell ref="O83:O86"/>
    <mergeCell ref="N54:N59"/>
    <mergeCell ref="P44:P47"/>
    <mergeCell ref="O54:O59"/>
    <mergeCell ref="Q79:Q90"/>
    <mergeCell ref="Q73:Q78"/>
    <mergeCell ref="P73:P78"/>
    <mergeCell ref="P79:P90"/>
    <mergeCell ref="N46:N47"/>
    <mergeCell ref="P48:P64"/>
    <mergeCell ref="Q48:Q64"/>
    <mergeCell ref="P91:P97"/>
    <mergeCell ref="Q91:Q97"/>
    <mergeCell ref="Q44:Q47"/>
    <mergeCell ref="M48:M53"/>
    <mergeCell ref="I44:I47"/>
    <mergeCell ref="M60:M64"/>
    <mergeCell ref="N60:N64"/>
    <mergeCell ref="O60:O64"/>
    <mergeCell ref="M66:M67"/>
    <mergeCell ref="M73:M74"/>
    <mergeCell ref="N73:N74"/>
    <mergeCell ref="O73:O74"/>
    <mergeCell ref="M68:M69"/>
    <mergeCell ref="O68:O69"/>
    <mergeCell ref="N70:N71"/>
    <mergeCell ref="O70:O71"/>
    <mergeCell ref="N66:N67"/>
    <mergeCell ref="M93:M94"/>
    <mergeCell ref="M96:M97"/>
    <mergeCell ref="N96:N97"/>
    <mergeCell ref="O96:O97"/>
    <mergeCell ref="N91:N92"/>
    <mergeCell ref="O91:O92"/>
    <mergeCell ref="N93:N94"/>
    <mergeCell ref="B1:Q1"/>
    <mergeCell ref="B2:Q2"/>
    <mergeCell ref="B4:Q4"/>
    <mergeCell ref="B5:Q5"/>
    <mergeCell ref="O6:O7"/>
    <mergeCell ref="P6:P7"/>
    <mergeCell ref="Q6:Q7"/>
    <mergeCell ref="B8:B12"/>
    <mergeCell ref="C8:C12"/>
    <mergeCell ref="J6:J7"/>
    <mergeCell ref="K6:K7"/>
    <mergeCell ref="L6:L7"/>
    <mergeCell ref="B3:Q3"/>
    <mergeCell ref="B6:D6"/>
    <mergeCell ref="E6:E7"/>
    <mergeCell ref="F6:G6"/>
    <mergeCell ref="M6:M7"/>
    <mergeCell ref="N6:N7"/>
    <mergeCell ref="H6:I6"/>
    <mergeCell ref="E11:E12"/>
    <mergeCell ref="E8:E9"/>
    <mergeCell ref="D8:D12"/>
    <mergeCell ref="M10:M12"/>
    <mergeCell ref="N10:N12"/>
    <mergeCell ref="Q13:Q18"/>
    <mergeCell ref="M25:M26"/>
    <mergeCell ref="N25:N26"/>
    <mergeCell ref="O39:O40"/>
    <mergeCell ref="I145:I146"/>
    <mergeCell ref="B24:Q24"/>
    <mergeCell ref="P98:P105"/>
    <mergeCell ref="P128:P136"/>
    <mergeCell ref="Q128:Q136"/>
    <mergeCell ref="E137:E144"/>
    <mergeCell ref="G145:G146"/>
    <mergeCell ref="G137:G144"/>
    <mergeCell ref="Q145:Q146"/>
    <mergeCell ref="H137:H144"/>
    <mergeCell ref="H145:H146"/>
    <mergeCell ref="P137:P144"/>
    <mergeCell ref="Q137:Q144"/>
    <mergeCell ref="Q98:Q105"/>
    <mergeCell ref="P37:P43"/>
    <mergeCell ref="P13:P18"/>
    <mergeCell ref="M35:M36"/>
    <mergeCell ref="O19:O20"/>
    <mergeCell ref="I13:I18"/>
    <mergeCell ref="M13:M18"/>
    <mergeCell ref="Q19:Q23"/>
    <mergeCell ref="M27:M28"/>
    <mergeCell ref="N27:N28"/>
    <mergeCell ref="O27:O28"/>
    <mergeCell ref="M19:M20"/>
    <mergeCell ref="B37:B43"/>
    <mergeCell ref="C37:C43"/>
    <mergeCell ref="E41:E43"/>
    <mergeCell ref="M37:M38"/>
    <mergeCell ref="M39:M40"/>
    <mergeCell ref="D37:D43"/>
    <mergeCell ref="B32:B36"/>
    <mergeCell ref="C32:C36"/>
    <mergeCell ref="D32:D36"/>
    <mergeCell ref="B25:B31"/>
    <mergeCell ref="C25:C31"/>
    <mergeCell ref="I37:I43"/>
    <mergeCell ref="Q37:Q43"/>
    <mergeCell ref="M41:M42"/>
    <mergeCell ref="G37:G43"/>
    <mergeCell ref="H37:H43"/>
    <mergeCell ref="N41:N42"/>
    <mergeCell ref="O41:O42"/>
    <mergeCell ref="N37:N38"/>
    <mergeCell ref="B48:B64"/>
    <mergeCell ref="C48:C64"/>
    <mergeCell ref="D48:D64"/>
    <mergeCell ref="E48:E64"/>
    <mergeCell ref="F48:F64"/>
    <mergeCell ref="B44:B47"/>
    <mergeCell ref="C44:C47"/>
    <mergeCell ref="D44:D47"/>
    <mergeCell ref="F44:F47"/>
    <mergeCell ref="E44:E45"/>
    <mergeCell ref="E46:E47"/>
    <mergeCell ref="O37:O38"/>
    <mergeCell ref="N39:N40"/>
    <mergeCell ref="N44:N45"/>
    <mergeCell ref="O44:O45"/>
    <mergeCell ref="D66:D71"/>
    <mergeCell ref="E66:E71"/>
    <mergeCell ref="G66:G71"/>
    <mergeCell ref="H66:H71"/>
    <mergeCell ref="I66:I71"/>
    <mergeCell ref="M54:M59"/>
    <mergeCell ref="H44:H47"/>
    <mergeCell ref="G44:G47"/>
    <mergeCell ref="G48:G64"/>
    <mergeCell ref="H48:H64"/>
    <mergeCell ref="M46:M47"/>
    <mergeCell ref="M44:M45"/>
    <mergeCell ref="E37:E40"/>
    <mergeCell ref="F37:F43"/>
    <mergeCell ref="I48:I64"/>
    <mergeCell ref="F66:F71"/>
    <mergeCell ref="O66:O67"/>
    <mergeCell ref="N68:N69"/>
    <mergeCell ref="O48:O53"/>
    <mergeCell ref="N48:N53"/>
    <mergeCell ref="F98:F105"/>
    <mergeCell ref="F32:F36"/>
    <mergeCell ref="N19:N20"/>
    <mergeCell ref="B98:B105"/>
    <mergeCell ref="P107:P109"/>
    <mergeCell ref="Q107:Q109"/>
    <mergeCell ref="E107:E108"/>
    <mergeCell ref="M107:M108"/>
    <mergeCell ref="N107:N108"/>
    <mergeCell ref="G98:G105"/>
    <mergeCell ref="H91:H97"/>
    <mergeCell ref="H98:H105"/>
    <mergeCell ref="F79:F90"/>
    <mergeCell ref="I79:I90"/>
    <mergeCell ref="G91:G97"/>
    <mergeCell ref="I91:I97"/>
    <mergeCell ref="O35:O36"/>
    <mergeCell ref="B65:Q65"/>
    <mergeCell ref="P66:P71"/>
    <mergeCell ref="Q66:Q71"/>
    <mergeCell ref="B66:B71"/>
    <mergeCell ref="C66:C71"/>
    <mergeCell ref="O46:O47"/>
    <mergeCell ref="B91:B97"/>
  </mergeCells>
  <phoneticPr fontId="11"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B1:Q89"/>
  <sheetViews>
    <sheetView topLeftCell="J1" zoomScale="110" zoomScaleNormal="110" workbookViewId="0">
      <selection activeCell="K6" sqref="K6:L7"/>
    </sheetView>
  </sheetViews>
  <sheetFormatPr baseColWidth="10" defaultColWidth="10.85546875" defaultRowHeight="15" x14ac:dyDescent="0.25"/>
  <cols>
    <col min="1" max="1" width="4.85546875" style="4" customWidth="1"/>
    <col min="2" max="2" width="9.140625" style="4" customWidth="1"/>
    <col min="3" max="3" width="29.85546875" style="4" customWidth="1"/>
    <col min="4" max="4" width="46.5703125" style="4" customWidth="1"/>
    <col min="5" max="5" width="34" style="7" customWidth="1"/>
    <col min="6" max="6" width="15.28515625" style="12" customWidth="1"/>
    <col min="7" max="7" width="15.7109375" style="7" customWidth="1"/>
    <col min="8" max="8" width="14" style="156" customWidth="1"/>
    <col min="9" max="9" width="16" style="93" customWidth="1"/>
    <col min="10" max="10" width="45.85546875" style="93" customWidth="1"/>
    <col min="11" max="11" width="24" style="201" customWidth="1"/>
    <col min="12" max="12" width="24.28515625" style="93" customWidth="1"/>
    <col min="13" max="13" width="43.5703125" style="4" customWidth="1"/>
    <col min="14" max="14" width="16.85546875" style="7" customWidth="1"/>
    <col min="15" max="15" width="16.85546875" style="8" customWidth="1"/>
    <col min="16" max="16" width="13.140625" style="90" customWidth="1"/>
    <col min="17" max="17" width="109.85546875" style="89" customWidth="1"/>
    <col min="18" max="16384" width="10.85546875" style="4"/>
  </cols>
  <sheetData>
    <row r="1" spans="2:17" ht="15.75" thickBot="1" x14ac:dyDescent="0.3">
      <c r="B1" s="474" t="s">
        <v>1288</v>
      </c>
      <c r="C1" s="475"/>
      <c r="D1" s="475"/>
      <c r="E1" s="475"/>
      <c r="F1" s="475"/>
      <c r="G1" s="475"/>
      <c r="H1" s="475"/>
      <c r="I1" s="475"/>
      <c r="J1" s="475"/>
      <c r="K1" s="475"/>
      <c r="L1" s="475"/>
      <c r="M1" s="475"/>
      <c r="N1" s="475"/>
      <c r="O1" s="475"/>
      <c r="P1" s="475"/>
      <c r="Q1" s="476"/>
    </row>
    <row r="2" spans="2:17" s="1" customFormat="1" ht="15" customHeight="1" thickBot="1" x14ac:dyDescent="0.3">
      <c r="B2" s="477" t="s">
        <v>1283</v>
      </c>
      <c r="C2" s="477"/>
      <c r="D2" s="477"/>
      <c r="E2" s="477"/>
      <c r="F2" s="477"/>
      <c r="G2" s="477"/>
      <c r="H2" s="477"/>
      <c r="I2" s="477"/>
      <c r="J2" s="477"/>
      <c r="K2" s="477"/>
      <c r="L2" s="477"/>
      <c r="M2" s="477"/>
      <c r="N2" s="477"/>
      <c r="O2" s="477"/>
      <c r="P2" s="477"/>
      <c r="Q2" s="477"/>
    </row>
    <row r="3" spans="2:17" s="1" customFormat="1" ht="91.5" customHeight="1" thickBot="1" x14ac:dyDescent="0.3">
      <c r="B3" s="357" t="s">
        <v>360</v>
      </c>
      <c r="C3" s="357"/>
      <c r="D3" s="357"/>
      <c r="E3" s="357"/>
      <c r="F3" s="357"/>
      <c r="G3" s="357"/>
      <c r="H3" s="357"/>
      <c r="I3" s="357"/>
      <c r="J3" s="357"/>
      <c r="K3" s="357"/>
      <c r="L3" s="357"/>
      <c r="M3" s="357"/>
      <c r="N3" s="357"/>
      <c r="O3" s="357"/>
      <c r="P3" s="357"/>
      <c r="Q3" s="357"/>
    </row>
    <row r="4" spans="2:17" s="1" customFormat="1" ht="15" customHeight="1" thickBot="1" x14ac:dyDescent="0.3">
      <c r="B4" s="388" t="s">
        <v>361</v>
      </c>
      <c r="C4" s="388"/>
      <c r="D4" s="388"/>
      <c r="E4" s="388"/>
      <c r="F4" s="388"/>
      <c r="G4" s="388"/>
      <c r="H4" s="388"/>
      <c r="I4" s="388"/>
      <c r="J4" s="388"/>
      <c r="K4" s="388"/>
      <c r="L4" s="388"/>
      <c r="M4" s="388"/>
      <c r="N4" s="388"/>
      <c r="O4" s="388"/>
      <c r="P4" s="388"/>
      <c r="Q4" s="388"/>
    </row>
    <row r="5" spans="2:17" s="6" customFormat="1" ht="15" customHeight="1" thickBot="1" x14ac:dyDescent="0.3">
      <c r="B5" s="388" t="s">
        <v>362</v>
      </c>
      <c r="C5" s="388"/>
      <c r="D5" s="388"/>
      <c r="E5" s="388"/>
      <c r="F5" s="388"/>
      <c r="G5" s="388"/>
      <c r="H5" s="388"/>
      <c r="I5" s="388"/>
      <c r="J5" s="388"/>
      <c r="K5" s="388"/>
      <c r="L5" s="388"/>
      <c r="M5" s="388"/>
      <c r="N5" s="388"/>
      <c r="O5" s="388"/>
      <c r="P5" s="388"/>
      <c r="Q5" s="388"/>
    </row>
    <row r="6" spans="2:17" s="3" customFormat="1" ht="30.6" customHeight="1" thickBot="1" x14ac:dyDescent="0.3">
      <c r="B6" s="357" t="s">
        <v>3</v>
      </c>
      <c r="C6" s="357"/>
      <c r="D6" s="357"/>
      <c r="E6" s="357" t="s">
        <v>4</v>
      </c>
      <c r="F6" s="357" t="s">
        <v>5</v>
      </c>
      <c r="G6" s="357"/>
      <c r="H6" s="396" t="s">
        <v>363</v>
      </c>
      <c r="I6" s="395"/>
      <c r="J6" s="391" t="s">
        <v>7</v>
      </c>
      <c r="K6" s="393" t="s">
        <v>1293</v>
      </c>
      <c r="L6" s="391" t="s">
        <v>1292</v>
      </c>
      <c r="M6" s="357" t="s">
        <v>8</v>
      </c>
      <c r="N6" s="357" t="s">
        <v>9</v>
      </c>
      <c r="O6" s="357" t="s">
        <v>10</v>
      </c>
      <c r="P6" s="390" t="s">
        <v>11</v>
      </c>
      <c r="Q6" s="357" t="s">
        <v>12</v>
      </c>
    </row>
    <row r="7" spans="2:17" s="3" customFormat="1" ht="37.5" customHeight="1" thickBot="1" x14ac:dyDescent="0.3">
      <c r="B7" s="166" t="s">
        <v>13</v>
      </c>
      <c r="C7" s="166" t="s">
        <v>14</v>
      </c>
      <c r="D7" s="166" t="s">
        <v>15</v>
      </c>
      <c r="E7" s="357"/>
      <c r="F7" s="11" t="s">
        <v>16</v>
      </c>
      <c r="G7" s="166" t="s">
        <v>17</v>
      </c>
      <c r="H7" s="158" t="s">
        <v>16</v>
      </c>
      <c r="I7" s="159" t="s">
        <v>19</v>
      </c>
      <c r="J7" s="392"/>
      <c r="K7" s="394"/>
      <c r="L7" s="392"/>
      <c r="M7" s="357"/>
      <c r="N7" s="357"/>
      <c r="O7" s="357"/>
      <c r="P7" s="390"/>
      <c r="Q7" s="357"/>
    </row>
    <row r="8" spans="2:17" s="14" customFormat="1" ht="39.6" customHeight="1" thickBot="1" x14ac:dyDescent="0.3">
      <c r="B8" s="337">
        <v>21</v>
      </c>
      <c r="C8" s="371" t="s">
        <v>364</v>
      </c>
      <c r="D8" s="371" t="s">
        <v>365</v>
      </c>
      <c r="E8" s="169" t="s">
        <v>366</v>
      </c>
      <c r="F8" s="439" t="s">
        <v>367</v>
      </c>
      <c r="G8" s="343"/>
      <c r="H8" s="329">
        <v>0</v>
      </c>
      <c r="I8" s="338">
        <v>0</v>
      </c>
      <c r="J8" s="442" t="s">
        <v>368</v>
      </c>
      <c r="K8" s="444">
        <v>44586</v>
      </c>
      <c r="L8" s="472">
        <v>44621</v>
      </c>
      <c r="M8" s="371" t="s">
        <v>369</v>
      </c>
      <c r="N8" s="337" t="s">
        <v>370</v>
      </c>
      <c r="O8" s="337" t="s">
        <v>184</v>
      </c>
      <c r="P8" s="469">
        <v>1</v>
      </c>
      <c r="Q8" s="339" t="s">
        <v>1289</v>
      </c>
    </row>
    <row r="9" spans="2:17" s="14" customFormat="1" ht="39.6" customHeight="1" thickBot="1" x14ac:dyDescent="0.3">
      <c r="B9" s="337"/>
      <c r="C9" s="371"/>
      <c r="D9" s="371"/>
      <c r="E9" s="169" t="s">
        <v>371</v>
      </c>
      <c r="F9" s="439"/>
      <c r="G9" s="343"/>
      <c r="H9" s="330"/>
      <c r="I9" s="338"/>
      <c r="J9" s="443"/>
      <c r="K9" s="445"/>
      <c r="L9" s="478"/>
      <c r="M9" s="371"/>
      <c r="N9" s="337"/>
      <c r="O9" s="337"/>
      <c r="P9" s="469"/>
      <c r="Q9" s="340"/>
    </row>
    <row r="10" spans="2:17" s="14" customFormat="1" ht="66.95" customHeight="1" thickBot="1" x14ac:dyDescent="0.3">
      <c r="B10" s="337"/>
      <c r="C10" s="371"/>
      <c r="D10" s="371"/>
      <c r="E10" s="169" t="s">
        <v>372</v>
      </c>
      <c r="F10" s="439"/>
      <c r="G10" s="343"/>
      <c r="H10" s="330"/>
      <c r="I10" s="338"/>
      <c r="J10" s="205" t="s">
        <v>373</v>
      </c>
      <c r="K10" s="197">
        <v>44631</v>
      </c>
      <c r="L10" s="228">
        <v>44652</v>
      </c>
      <c r="M10" s="371"/>
      <c r="N10" s="337"/>
      <c r="O10" s="337"/>
      <c r="P10" s="469"/>
      <c r="Q10" s="340"/>
    </row>
    <row r="11" spans="2:17" s="14" customFormat="1" ht="66.95" customHeight="1" thickBot="1" x14ac:dyDescent="0.3">
      <c r="B11" s="337"/>
      <c r="C11" s="371"/>
      <c r="D11" s="371"/>
      <c r="E11" s="169" t="s">
        <v>374</v>
      </c>
      <c r="F11" s="439"/>
      <c r="G11" s="343"/>
      <c r="H11" s="330"/>
      <c r="I11" s="338"/>
      <c r="J11" s="195" t="s">
        <v>375</v>
      </c>
      <c r="K11" s="197">
        <v>44666</v>
      </c>
      <c r="L11" s="228">
        <v>44657</v>
      </c>
      <c r="M11" s="371" t="s">
        <v>376</v>
      </c>
      <c r="N11" s="337" t="s">
        <v>377</v>
      </c>
      <c r="O11" s="337" t="s">
        <v>378</v>
      </c>
      <c r="P11" s="469"/>
      <c r="Q11" s="340"/>
    </row>
    <row r="12" spans="2:17" s="14" customFormat="1" ht="66.95" customHeight="1" thickBot="1" x14ac:dyDescent="0.3">
      <c r="B12" s="337"/>
      <c r="C12" s="371"/>
      <c r="D12" s="371"/>
      <c r="E12" s="169" t="s">
        <v>379</v>
      </c>
      <c r="F12" s="439"/>
      <c r="G12" s="343"/>
      <c r="H12" s="330"/>
      <c r="I12" s="338"/>
      <c r="J12" s="195" t="s">
        <v>380</v>
      </c>
      <c r="K12" s="197">
        <v>44669</v>
      </c>
      <c r="L12" s="228">
        <v>44658</v>
      </c>
      <c r="M12" s="371"/>
      <c r="N12" s="337"/>
      <c r="O12" s="337"/>
      <c r="P12" s="469"/>
      <c r="Q12" s="340"/>
    </row>
    <row r="13" spans="2:17" s="14" customFormat="1" ht="53.45" customHeight="1" thickBot="1" x14ac:dyDescent="0.3">
      <c r="B13" s="337"/>
      <c r="C13" s="371"/>
      <c r="D13" s="371"/>
      <c r="E13" s="169" t="s">
        <v>381</v>
      </c>
      <c r="F13" s="439"/>
      <c r="G13" s="343"/>
      <c r="H13" s="330"/>
      <c r="I13" s="338"/>
      <c r="J13" s="195" t="s">
        <v>382</v>
      </c>
      <c r="K13" s="197">
        <v>44680</v>
      </c>
      <c r="L13" s="228">
        <v>44659</v>
      </c>
      <c r="M13" s="371"/>
      <c r="N13" s="337"/>
      <c r="O13" s="337"/>
      <c r="P13" s="469"/>
      <c r="Q13" s="340"/>
    </row>
    <row r="14" spans="2:17" s="14" customFormat="1" ht="53.45" customHeight="1" thickBot="1" x14ac:dyDescent="0.3">
      <c r="B14" s="337"/>
      <c r="C14" s="371"/>
      <c r="D14" s="371"/>
      <c r="E14" s="169" t="s">
        <v>383</v>
      </c>
      <c r="F14" s="439"/>
      <c r="G14" s="343"/>
      <c r="H14" s="330"/>
      <c r="I14" s="338"/>
      <c r="J14" s="195" t="s">
        <v>384</v>
      </c>
      <c r="K14" s="197">
        <v>44687</v>
      </c>
      <c r="L14" s="228">
        <v>44670</v>
      </c>
      <c r="M14" s="371" t="s">
        <v>385</v>
      </c>
      <c r="N14" s="337" t="s">
        <v>386</v>
      </c>
      <c r="O14" s="337" t="s">
        <v>325</v>
      </c>
      <c r="P14" s="469"/>
      <c r="Q14" s="340"/>
    </row>
    <row r="15" spans="2:17" s="14" customFormat="1" ht="53.45" customHeight="1" thickBot="1" x14ac:dyDescent="0.3">
      <c r="B15" s="337"/>
      <c r="C15" s="371"/>
      <c r="D15" s="371"/>
      <c r="E15" s="169" t="s">
        <v>387</v>
      </c>
      <c r="F15" s="439"/>
      <c r="G15" s="343"/>
      <c r="H15" s="331"/>
      <c r="I15" s="338"/>
      <c r="J15" s="195" t="s">
        <v>388</v>
      </c>
      <c r="K15" s="197">
        <v>44712</v>
      </c>
      <c r="L15" s="228">
        <v>44680</v>
      </c>
      <c r="M15" s="371"/>
      <c r="N15" s="337"/>
      <c r="O15" s="337"/>
      <c r="P15" s="469"/>
      <c r="Q15" s="340"/>
    </row>
    <row r="16" spans="2:17" ht="14.45" customHeight="1" thickBot="1" x14ac:dyDescent="0.3">
      <c r="B16" s="471" t="s">
        <v>389</v>
      </c>
      <c r="C16" s="471"/>
      <c r="D16" s="471"/>
      <c r="E16" s="471"/>
      <c r="F16" s="471"/>
      <c r="G16" s="471"/>
      <c r="H16" s="471"/>
      <c r="I16" s="471"/>
      <c r="J16" s="471"/>
      <c r="K16" s="471"/>
      <c r="L16" s="471"/>
      <c r="M16" s="471"/>
      <c r="N16" s="471"/>
      <c r="O16" s="471"/>
      <c r="P16" s="471"/>
      <c r="Q16" s="471"/>
    </row>
    <row r="17" spans="2:17" s="10" customFormat="1" ht="15.75" thickBot="1" x14ac:dyDescent="0.3">
      <c r="B17" s="388" t="s">
        <v>390</v>
      </c>
      <c r="C17" s="388"/>
      <c r="D17" s="388"/>
      <c r="E17" s="388"/>
      <c r="F17" s="388"/>
      <c r="G17" s="388"/>
      <c r="H17" s="388"/>
      <c r="I17" s="388"/>
      <c r="J17" s="388"/>
      <c r="K17" s="388"/>
      <c r="L17" s="388"/>
      <c r="M17" s="388"/>
      <c r="N17" s="388"/>
      <c r="O17" s="388"/>
      <c r="P17" s="388"/>
      <c r="Q17" s="388"/>
    </row>
    <row r="18" spans="2:17" s="14" customFormat="1" ht="38.25" customHeight="1" thickBot="1" x14ac:dyDescent="0.3">
      <c r="B18" s="337">
        <v>22</v>
      </c>
      <c r="C18" s="371" t="s">
        <v>391</v>
      </c>
      <c r="D18" s="371" t="s">
        <v>392</v>
      </c>
      <c r="E18" s="335" t="s">
        <v>393</v>
      </c>
      <c r="F18" s="439">
        <v>0</v>
      </c>
      <c r="G18" s="343"/>
      <c r="H18" s="329">
        <v>0</v>
      </c>
      <c r="I18" s="347">
        <v>0</v>
      </c>
      <c r="J18" s="195" t="s">
        <v>394</v>
      </c>
      <c r="K18" s="196">
        <v>44578</v>
      </c>
      <c r="L18" s="242">
        <v>44785</v>
      </c>
      <c r="M18" s="341" t="s">
        <v>395</v>
      </c>
      <c r="N18" s="335" t="s">
        <v>71</v>
      </c>
      <c r="O18" s="335" t="s">
        <v>71</v>
      </c>
      <c r="P18" s="381">
        <v>1</v>
      </c>
      <c r="Q18" s="339" t="s">
        <v>1289</v>
      </c>
    </row>
    <row r="19" spans="2:17" s="14" customFormat="1" ht="34.5" customHeight="1" thickBot="1" x14ac:dyDescent="0.3">
      <c r="B19" s="337"/>
      <c r="C19" s="371"/>
      <c r="D19" s="371"/>
      <c r="E19" s="336"/>
      <c r="F19" s="439"/>
      <c r="G19" s="343"/>
      <c r="H19" s="330"/>
      <c r="I19" s="347"/>
      <c r="J19" s="195" t="s">
        <v>396</v>
      </c>
      <c r="K19" s="196">
        <v>44578</v>
      </c>
      <c r="L19" s="242">
        <v>44834</v>
      </c>
      <c r="M19" s="359"/>
      <c r="N19" s="356"/>
      <c r="O19" s="356"/>
      <c r="P19" s="382"/>
      <c r="Q19" s="340"/>
    </row>
    <row r="20" spans="2:17" s="14" customFormat="1" ht="60.95" customHeight="1" thickBot="1" x14ac:dyDescent="0.3">
      <c r="B20" s="337"/>
      <c r="C20" s="371"/>
      <c r="D20" s="371"/>
      <c r="E20" s="169" t="s">
        <v>397</v>
      </c>
      <c r="F20" s="439"/>
      <c r="G20" s="343"/>
      <c r="H20" s="330"/>
      <c r="I20" s="347"/>
      <c r="J20" s="195" t="s">
        <v>398</v>
      </c>
      <c r="K20" s="196">
        <v>44593</v>
      </c>
      <c r="L20" s="242">
        <v>44859</v>
      </c>
      <c r="M20" s="359"/>
      <c r="N20" s="356"/>
      <c r="O20" s="356"/>
      <c r="P20" s="382"/>
      <c r="Q20" s="340"/>
    </row>
    <row r="21" spans="2:17" s="14" customFormat="1" ht="60.95" customHeight="1" thickBot="1" x14ac:dyDescent="0.3">
      <c r="B21" s="337"/>
      <c r="C21" s="371"/>
      <c r="D21" s="371"/>
      <c r="E21" s="169" t="s">
        <v>399</v>
      </c>
      <c r="F21" s="439"/>
      <c r="G21" s="343"/>
      <c r="H21" s="330"/>
      <c r="I21" s="347"/>
      <c r="J21" s="195" t="s">
        <v>400</v>
      </c>
      <c r="K21" s="196">
        <v>44606</v>
      </c>
      <c r="L21" s="242">
        <v>44859</v>
      </c>
      <c r="M21" s="342"/>
      <c r="N21" s="336"/>
      <c r="O21" s="336"/>
      <c r="P21" s="382"/>
      <c r="Q21" s="340"/>
    </row>
    <row r="22" spans="2:17" s="14" customFormat="1" ht="26.25" customHeight="1" thickBot="1" x14ac:dyDescent="0.3">
      <c r="B22" s="337"/>
      <c r="C22" s="371"/>
      <c r="D22" s="371"/>
      <c r="E22" s="169" t="s">
        <v>401</v>
      </c>
      <c r="F22" s="439"/>
      <c r="G22" s="343"/>
      <c r="H22" s="330"/>
      <c r="I22" s="347"/>
      <c r="J22" s="195" t="s">
        <v>402</v>
      </c>
      <c r="K22" s="196">
        <v>44634</v>
      </c>
      <c r="L22" s="242">
        <v>44860</v>
      </c>
      <c r="M22" s="341" t="s">
        <v>403</v>
      </c>
      <c r="N22" s="335" t="s">
        <v>71</v>
      </c>
      <c r="O22" s="335" t="s">
        <v>71</v>
      </c>
      <c r="P22" s="382"/>
      <c r="Q22" s="340"/>
    </row>
    <row r="23" spans="2:17" s="14" customFormat="1" ht="138" customHeight="1" thickBot="1" x14ac:dyDescent="0.3">
      <c r="B23" s="337"/>
      <c r="C23" s="371"/>
      <c r="D23" s="371"/>
      <c r="E23" s="169" t="s">
        <v>404</v>
      </c>
      <c r="F23" s="439"/>
      <c r="G23" s="343"/>
      <c r="H23" s="330"/>
      <c r="I23" s="347"/>
      <c r="J23" s="195" t="s">
        <v>405</v>
      </c>
      <c r="K23" s="196">
        <v>44705</v>
      </c>
      <c r="L23" s="242">
        <v>44861</v>
      </c>
      <c r="M23" s="359"/>
      <c r="N23" s="356"/>
      <c r="O23" s="356"/>
      <c r="P23" s="382"/>
      <c r="Q23" s="340"/>
    </row>
    <row r="24" spans="2:17" s="14" customFormat="1" ht="103.5" customHeight="1" thickBot="1" x14ac:dyDescent="0.3">
      <c r="B24" s="337"/>
      <c r="C24" s="371"/>
      <c r="D24" s="371"/>
      <c r="E24" s="169" t="s">
        <v>406</v>
      </c>
      <c r="F24" s="439"/>
      <c r="G24" s="343"/>
      <c r="H24" s="331"/>
      <c r="I24" s="347"/>
      <c r="J24" s="195" t="s">
        <v>407</v>
      </c>
      <c r="K24" s="196">
        <v>44866</v>
      </c>
      <c r="L24" s="242">
        <v>44879</v>
      </c>
      <c r="M24" s="342"/>
      <c r="N24" s="336"/>
      <c r="O24" s="336"/>
      <c r="P24" s="383"/>
      <c r="Q24" s="340"/>
    </row>
    <row r="25" spans="2:17" s="14" customFormat="1" ht="39.950000000000003" customHeight="1" thickBot="1" x14ac:dyDescent="0.3">
      <c r="B25" s="337">
        <v>23</v>
      </c>
      <c r="C25" s="371" t="s">
        <v>408</v>
      </c>
      <c r="D25" s="371" t="s">
        <v>409</v>
      </c>
      <c r="E25" s="169" t="s">
        <v>366</v>
      </c>
      <c r="F25" s="439" t="s">
        <v>367</v>
      </c>
      <c r="G25" s="343"/>
      <c r="H25" s="329">
        <v>0</v>
      </c>
      <c r="I25" s="338">
        <v>0</v>
      </c>
      <c r="J25" s="442" t="s">
        <v>410</v>
      </c>
      <c r="K25" s="444">
        <v>44578</v>
      </c>
      <c r="L25" s="472">
        <v>44621</v>
      </c>
      <c r="M25" s="371" t="s">
        <v>411</v>
      </c>
      <c r="N25" s="337" t="s">
        <v>412</v>
      </c>
      <c r="O25" s="337" t="s">
        <v>1082</v>
      </c>
      <c r="P25" s="469" t="s">
        <v>1083</v>
      </c>
      <c r="Q25" s="339" t="s">
        <v>1289</v>
      </c>
    </row>
    <row r="26" spans="2:17" s="14" customFormat="1" ht="39.950000000000003" customHeight="1" thickBot="1" x14ac:dyDescent="0.3">
      <c r="B26" s="337"/>
      <c r="C26" s="371"/>
      <c r="D26" s="371"/>
      <c r="E26" s="169" t="s">
        <v>371</v>
      </c>
      <c r="F26" s="439"/>
      <c r="G26" s="343"/>
      <c r="H26" s="330"/>
      <c r="I26" s="338"/>
      <c r="J26" s="443"/>
      <c r="K26" s="445"/>
      <c r="L26" s="473"/>
      <c r="M26" s="371"/>
      <c r="N26" s="337"/>
      <c r="O26" s="337"/>
      <c r="P26" s="469"/>
      <c r="Q26" s="340"/>
    </row>
    <row r="27" spans="2:17" s="14" customFormat="1" ht="41.1" customHeight="1" thickBot="1" x14ac:dyDescent="0.3">
      <c r="B27" s="337"/>
      <c r="C27" s="371"/>
      <c r="D27" s="371"/>
      <c r="E27" s="169" t="s">
        <v>372</v>
      </c>
      <c r="F27" s="439"/>
      <c r="G27" s="343"/>
      <c r="H27" s="330"/>
      <c r="I27" s="338"/>
      <c r="J27" s="442" t="s">
        <v>414</v>
      </c>
      <c r="K27" s="444">
        <v>44638</v>
      </c>
      <c r="L27" s="472">
        <v>44683</v>
      </c>
      <c r="M27" s="371"/>
      <c r="N27" s="337"/>
      <c r="O27" s="337"/>
      <c r="P27" s="469"/>
      <c r="Q27" s="340"/>
    </row>
    <row r="28" spans="2:17" s="14" customFormat="1" ht="41.1" customHeight="1" thickBot="1" x14ac:dyDescent="0.3">
      <c r="B28" s="337"/>
      <c r="C28" s="371"/>
      <c r="D28" s="371"/>
      <c r="E28" s="169" t="s">
        <v>374</v>
      </c>
      <c r="F28" s="439"/>
      <c r="G28" s="343"/>
      <c r="H28" s="330"/>
      <c r="I28" s="338"/>
      <c r="J28" s="443"/>
      <c r="K28" s="445"/>
      <c r="L28" s="473"/>
      <c r="M28" s="371" t="s">
        <v>415</v>
      </c>
      <c r="N28" s="337" t="s">
        <v>416</v>
      </c>
      <c r="O28" s="337" t="s">
        <v>417</v>
      </c>
      <c r="P28" s="469"/>
      <c r="Q28" s="340"/>
    </row>
    <row r="29" spans="2:17" s="14" customFormat="1" ht="62.1" customHeight="1" thickBot="1" x14ac:dyDescent="0.3">
      <c r="B29" s="337"/>
      <c r="C29" s="371"/>
      <c r="D29" s="371"/>
      <c r="E29" s="169" t="s">
        <v>379</v>
      </c>
      <c r="F29" s="439"/>
      <c r="G29" s="343"/>
      <c r="H29" s="330"/>
      <c r="I29" s="338"/>
      <c r="J29" s="195" t="s">
        <v>418</v>
      </c>
      <c r="K29" s="197">
        <v>44680</v>
      </c>
      <c r="L29" s="228">
        <v>44693</v>
      </c>
      <c r="M29" s="371"/>
      <c r="N29" s="337"/>
      <c r="O29" s="337"/>
      <c r="P29" s="469"/>
      <c r="Q29" s="340"/>
    </row>
    <row r="30" spans="2:17" s="14" customFormat="1" ht="62.1" customHeight="1" thickBot="1" x14ac:dyDescent="0.3">
      <c r="B30" s="337"/>
      <c r="C30" s="371"/>
      <c r="D30" s="371"/>
      <c r="E30" s="169" t="s">
        <v>381</v>
      </c>
      <c r="F30" s="439"/>
      <c r="G30" s="343"/>
      <c r="H30" s="330"/>
      <c r="I30" s="338"/>
      <c r="J30" s="195" t="s">
        <v>419</v>
      </c>
      <c r="K30" s="197">
        <v>44680</v>
      </c>
      <c r="L30" s="228">
        <v>44697</v>
      </c>
      <c r="M30" s="91" t="s">
        <v>420</v>
      </c>
      <c r="N30" s="170" t="s">
        <v>386</v>
      </c>
      <c r="O30" s="170" t="s">
        <v>325</v>
      </c>
      <c r="P30" s="469"/>
      <c r="Q30" s="340"/>
    </row>
    <row r="31" spans="2:17" s="14" customFormat="1" ht="56.1" customHeight="1" thickBot="1" x14ac:dyDescent="0.3">
      <c r="B31" s="337"/>
      <c r="C31" s="371"/>
      <c r="D31" s="371"/>
      <c r="E31" s="169" t="s">
        <v>383</v>
      </c>
      <c r="F31" s="439"/>
      <c r="G31" s="343"/>
      <c r="H31" s="330"/>
      <c r="I31" s="338"/>
      <c r="J31" s="195" t="s">
        <v>421</v>
      </c>
      <c r="K31" s="197">
        <v>44683</v>
      </c>
      <c r="L31" s="228">
        <v>44777</v>
      </c>
      <c r="M31" s="371" t="s">
        <v>422</v>
      </c>
      <c r="N31" s="337" t="s">
        <v>386</v>
      </c>
      <c r="O31" s="337" t="s">
        <v>325</v>
      </c>
      <c r="P31" s="469"/>
      <c r="Q31" s="340"/>
    </row>
    <row r="32" spans="2:17" s="14" customFormat="1" ht="56.1" customHeight="1" thickBot="1" x14ac:dyDescent="0.3">
      <c r="B32" s="337"/>
      <c r="C32" s="371"/>
      <c r="D32" s="371"/>
      <c r="E32" s="169" t="s">
        <v>387</v>
      </c>
      <c r="F32" s="439"/>
      <c r="G32" s="343"/>
      <c r="H32" s="331"/>
      <c r="I32" s="338"/>
      <c r="J32" s="195" t="s">
        <v>423</v>
      </c>
      <c r="K32" s="197">
        <v>44770</v>
      </c>
      <c r="L32" s="228">
        <v>44785</v>
      </c>
      <c r="M32" s="371"/>
      <c r="N32" s="337"/>
      <c r="O32" s="337"/>
      <c r="P32" s="469"/>
      <c r="Q32" s="340"/>
    </row>
    <row r="33" spans="2:17" ht="18.600000000000001" customHeight="1" thickBot="1" x14ac:dyDescent="0.3">
      <c r="B33" s="471" t="s">
        <v>424</v>
      </c>
      <c r="C33" s="471"/>
      <c r="D33" s="471"/>
      <c r="E33" s="471"/>
      <c r="F33" s="471"/>
      <c r="G33" s="471"/>
      <c r="H33" s="471"/>
      <c r="I33" s="471"/>
      <c r="J33" s="471"/>
      <c r="K33" s="471"/>
      <c r="L33" s="471"/>
      <c r="M33" s="471"/>
      <c r="N33" s="471"/>
      <c r="O33" s="471"/>
      <c r="P33" s="471"/>
      <c r="Q33" s="471"/>
    </row>
    <row r="34" spans="2:17" s="14" customFormat="1" ht="54" customHeight="1" thickBot="1" x14ac:dyDescent="0.3">
      <c r="B34" s="337">
        <v>24</v>
      </c>
      <c r="C34" s="371" t="s">
        <v>425</v>
      </c>
      <c r="D34" s="371" t="s">
        <v>426</v>
      </c>
      <c r="E34" s="335" t="s">
        <v>366</v>
      </c>
      <c r="F34" s="439" t="s">
        <v>367</v>
      </c>
      <c r="G34" s="343"/>
      <c r="H34" s="329">
        <v>0</v>
      </c>
      <c r="I34" s="338">
        <v>0</v>
      </c>
      <c r="J34" s="195" t="s">
        <v>427</v>
      </c>
      <c r="K34" s="198">
        <v>44578</v>
      </c>
      <c r="L34" s="198">
        <v>44908</v>
      </c>
      <c r="M34" s="341" t="s">
        <v>428</v>
      </c>
      <c r="N34" s="365" t="s">
        <v>429</v>
      </c>
      <c r="O34" s="365" t="s">
        <v>1084</v>
      </c>
      <c r="P34" s="469">
        <v>0.81</v>
      </c>
      <c r="Q34" s="339" t="s">
        <v>1289</v>
      </c>
    </row>
    <row r="35" spans="2:17" s="14" customFormat="1" ht="51.6" customHeight="1" thickBot="1" x14ac:dyDescent="0.3">
      <c r="B35" s="337"/>
      <c r="C35" s="371"/>
      <c r="D35" s="371"/>
      <c r="E35" s="336"/>
      <c r="F35" s="439"/>
      <c r="G35" s="343"/>
      <c r="H35" s="330"/>
      <c r="I35" s="338"/>
      <c r="J35" s="205" t="s">
        <v>430</v>
      </c>
      <c r="K35" s="198">
        <v>44582</v>
      </c>
      <c r="L35" s="198">
        <v>44908</v>
      </c>
      <c r="M35" s="359"/>
      <c r="N35" s="366"/>
      <c r="O35" s="366"/>
      <c r="P35" s="469"/>
      <c r="Q35" s="339"/>
    </row>
    <row r="36" spans="2:17" s="14" customFormat="1" ht="51.6" customHeight="1" thickBot="1" x14ac:dyDescent="0.3">
      <c r="B36" s="337"/>
      <c r="C36" s="371"/>
      <c r="D36" s="371"/>
      <c r="E36" s="169" t="s">
        <v>371</v>
      </c>
      <c r="F36" s="439"/>
      <c r="G36" s="343"/>
      <c r="H36" s="330"/>
      <c r="I36" s="338"/>
      <c r="J36" s="205" t="s">
        <v>431</v>
      </c>
      <c r="K36" s="197">
        <v>44694</v>
      </c>
      <c r="L36" s="198">
        <v>44908</v>
      </c>
      <c r="M36" s="342"/>
      <c r="N36" s="367"/>
      <c r="O36" s="367"/>
      <c r="P36" s="469"/>
      <c r="Q36" s="340"/>
    </row>
    <row r="37" spans="2:17" s="14" customFormat="1" ht="51.6" customHeight="1" thickBot="1" x14ac:dyDescent="0.3">
      <c r="B37" s="337"/>
      <c r="C37" s="371"/>
      <c r="D37" s="371"/>
      <c r="E37" s="169" t="s">
        <v>372</v>
      </c>
      <c r="F37" s="439"/>
      <c r="G37" s="343"/>
      <c r="H37" s="330"/>
      <c r="I37" s="338"/>
      <c r="J37" s="195" t="s">
        <v>432</v>
      </c>
      <c r="K37" s="198">
        <v>44585</v>
      </c>
      <c r="L37" s="230">
        <v>44621</v>
      </c>
      <c r="M37" s="341" t="s">
        <v>433</v>
      </c>
      <c r="N37" s="365" t="s">
        <v>71</v>
      </c>
      <c r="O37" s="365" t="s">
        <v>325</v>
      </c>
      <c r="P37" s="469"/>
      <c r="Q37" s="340"/>
    </row>
    <row r="38" spans="2:17" s="14" customFormat="1" ht="51.6" customHeight="1" thickBot="1" x14ac:dyDescent="0.3">
      <c r="B38" s="337"/>
      <c r="C38" s="371"/>
      <c r="D38" s="371"/>
      <c r="E38" s="169" t="s">
        <v>374</v>
      </c>
      <c r="F38" s="439"/>
      <c r="G38" s="343"/>
      <c r="H38" s="330"/>
      <c r="I38" s="338"/>
      <c r="J38" s="205" t="s">
        <v>434</v>
      </c>
      <c r="K38" s="197">
        <v>44701</v>
      </c>
      <c r="L38" s="228">
        <v>44651</v>
      </c>
      <c r="M38" s="342"/>
      <c r="N38" s="367"/>
      <c r="O38" s="367"/>
      <c r="P38" s="469"/>
      <c r="Q38" s="340"/>
    </row>
    <row r="39" spans="2:17" s="14" customFormat="1" ht="51.6" customHeight="1" thickBot="1" x14ac:dyDescent="0.3">
      <c r="B39" s="337"/>
      <c r="C39" s="371"/>
      <c r="D39" s="371"/>
      <c r="E39" s="169" t="s">
        <v>379</v>
      </c>
      <c r="F39" s="439"/>
      <c r="G39" s="343"/>
      <c r="H39" s="330"/>
      <c r="I39" s="338"/>
      <c r="J39" s="195" t="s">
        <v>435</v>
      </c>
      <c r="K39" s="198">
        <v>44757</v>
      </c>
      <c r="L39" s="230">
        <v>44659</v>
      </c>
      <c r="M39" s="341" t="s">
        <v>436</v>
      </c>
      <c r="N39" s="365" t="s">
        <v>370</v>
      </c>
      <c r="O39" s="365" t="s">
        <v>40</v>
      </c>
      <c r="P39" s="469"/>
      <c r="Q39" s="340"/>
    </row>
    <row r="40" spans="2:17" s="14" customFormat="1" ht="59.1" customHeight="1" thickBot="1" x14ac:dyDescent="0.3">
      <c r="B40" s="337"/>
      <c r="C40" s="371"/>
      <c r="D40" s="371"/>
      <c r="E40" s="169" t="s">
        <v>381</v>
      </c>
      <c r="F40" s="439"/>
      <c r="G40" s="343"/>
      <c r="H40" s="330"/>
      <c r="I40" s="338"/>
      <c r="J40" s="205" t="s">
        <v>437</v>
      </c>
      <c r="K40" s="197">
        <v>44575</v>
      </c>
      <c r="L40" s="197">
        <v>44908</v>
      </c>
      <c r="M40" s="342"/>
      <c r="N40" s="367"/>
      <c r="O40" s="367"/>
      <c r="P40" s="469"/>
      <c r="Q40" s="340"/>
    </row>
    <row r="41" spans="2:17" s="14" customFormat="1" ht="84.95" customHeight="1" thickBot="1" x14ac:dyDescent="0.3">
      <c r="B41" s="337"/>
      <c r="C41" s="371"/>
      <c r="D41" s="371"/>
      <c r="E41" s="169" t="s">
        <v>383</v>
      </c>
      <c r="F41" s="439"/>
      <c r="G41" s="343"/>
      <c r="H41" s="330"/>
      <c r="I41" s="338"/>
      <c r="J41" s="195" t="s">
        <v>438</v>
      </c>
      <c r="K41" s="197">
        <v>44594</v>
      </c>
      <c r="L41" s="197">
        <v>44908</v>
      </c>
      <c r="M41" s="371" t="s">
        <v>439</v>
      </c>
      <c r="N41" s="337" t="s">
        <v>440</v>
      </c>
      <c r="O41" s="337" t="s">
        <v>441</v>
      </c>
      <c r="P41" s="469"/>
      <c r="Q41" s="340"/>
    </row>
    <row r="42" spans="2:17" s="14" customFormat="1" ht="77.45" customHeight="1" thickBot="1" x14ac:dyDescent="0.3">
      <c r="B42" s="337"/>
      <c r="C42" s="371"/>
      <c r="D42" s="371"/>
      <c r="E42" s="169" t="s">
        <v>387</v>
      </c>
      <c r="F42" s="439"/>
      <c r="G42" s="343"/>
      <c r="H42" s="331"/>
      <c r="I42" s="338"/>
      <c r="J42" s="195" t="s">
        <v>442</v>
      </c>
      <c r="K42" s="197">
        <v>44593</v>
      </c>
      <c r="L42" s="197">
        <v>44908</v>
      </c>
      <c r="M42" s="371"/>
      <c r="N42" s="337"/>
      <c r="O42" s="337"/>
      <c r="P42" s="469"/>
      <c r="Q42" s="340"/>
    </row>
    <row r="43" spans="2:17" s="14" customFormat="1" ht="15" customHeight="1" thickBot="1" x14ac:dyDescent="0.3">
      <c r="B43" s="468" t="s">
        <v>387</v>
      </c>
      <c r="C43" s="468"/>
      <c r="D43" s="468"/>
      <c r="E43" s="468"/>
      <c r="F43" s="468"/>
      <c r="G43" s="468"/>
      <c r="H43" s="468"/>
      <c r="I43" s="468"/>
      <c r="J43" s="468"/>
      <c r="K43" s="468"/>
      <c r="L43" s="468"/>
      <c r="M43" s="468"/>
      <c r="N43" s="468"/>
      <c r="O43" s="468"/>
      <c r="P43" s="468"/>
      <c r="Q43" s="468"/>
    </row>
    <row r="44" spans="2:17" s="14" customFormat="1" ht="68.099999999999994" customHeight="1" thickBot="1" x14ac:dyDescent="0.3">
      <c r="B44" s="337">
        <v>25</v>
      </c>
      <c r="C44" s="371" t="s">
        <v>443</v>
      </c>
      <c r="D44" s="371" t="s">
        <v>444</v>
      </c>
      <c r="E44" s="343" t="s">
        <v>366</v>
      </c>
      <c r="F44" s="470" t="s">
        <v>367</v>
      </c>
      <c r="G44" s="343"/>
      <c r="H44" s="329">
        <v>0</v>
      </c>
      <c r="I44" s="338">
        <v>0</v>
      </c>
      <c r="J44" s="195" t="s">
        <v>445</v>
      </c>
      <c r="K44" s="197">
        <v>44578</v>
      </c>
      <c r="L44" s="228">
        <v>44621</v>
      </c>
      <c r="M44" s="91" t="s">
        <v>446</v>
      </c>
      <c r="N44" s="169" t="s">
        <v>447</v>
      </c>
      <c r="O44" s="170" t="s">
        <v>91</v>
      </c>
      <c r="P44" s="469">
        <v>1</v>
      </c>
      <c r="Q44" s="339" t="s">
        <v>1289</v>
      </c>
    </row>
    <row r="45" spans="2:17" s="14" customFormat="1" ht="68.099999999999994" customHeight="1" thickBot="1" x14ac:dyDescent="0.3">
      <c r="B45" s="337"/>
      <c r="C45" s="371"/>
      <c r="D45" s="371"/>
      <c r="E45" s="343"/>
      <c r="F45" s="470"/>
      <c r="G45" s="343"/>
      <c r="H45" s="330"/>
      <c r="I45" s="338"/>
      <c r="J45" s="195" t="s">
        <v>448</v>
      </c>
      <c r="K45" s="197">
        <v>44578</v>
      </c>
      <c r="L45" s="197">
        <v>44908</v>
      </c>
      <c r="M45" s="91" t="s">
        <v>449</v>
      </c>
      <c r="N45" s="169" t="s">
        <v>79</v>
      </c>
      <c r="O45" s="170" t="s">
        <v>450</v>
      </c>
      <c r="P45" s="469"/>
      <c r="Q45" s="340"/>
    </row>
    <row r="46" spans="2:17" s="14" customFormat="1" ht="68.099999999999994" customHeight="1" thickBot="1" x14ac:dyDescent="0.3">
      <c r="B46" s="337"/>
      <c r="C46" s="371"/>
      <c r="D46" s="371"/>
      <c r="E46" s="343"/>
      <c r="F46" s="470"/>
      <c r="G46" s="343"/>
      <c r="H46" s="330"/>
      <c r="I46" s="338"/>
      <c r="J46" s="195" t="s">
        <v>451</v>
      </c>
      <c r="K46" s="197">
        <v>44578</v>
      </c>
      <c r="L46" s="197">
        <v>44908</v>
      </c>
      <c r="M46" s="91" t="s">
        <v>452</v>
      </c>
      <c r="N46" s="169" t="s">
        <v>453</v>
      </c>
      <c r="O46" s="170" t="s">
        <v>454</v>
      </c>
      <c r="P46" s="469"/>
      <c r="Q46" s="340"/>
    </row>
    <row r="47" spans="2:17" s="14" customFormat="1" ht="68.099999999999994" customHeight="1" thickBot="1" x14ac:dyDescent="0.3">
      <c r="B47" s="337"/>
      <c r="C47" s="371"/>
      <c r="D47" s="371"/>
      <c r="E47" s="343" t="s">
        <v>371</v>
      </c>
      <c r="F47" s="470"/>
      <c r="G47" s="343"/>
      <c r="H47" s="330"/>
      <c r="I47" s="338"/>
      <c r="J47" s="195" t="s">
        <v>455</v>
      </c>
      <c r="K47" s="197">
        <v>44578</v>
      </c>
      <c r="L47" s="197">
        <v>44908</v>
      </c>
      <c r="M47" s="91" t="s">
        <v>456</v>
      </c>
      <c r="N47" s="169" t="s">
        <v>337</v>
      </c>
      <c r="O47" s="170" t="s">
        <v>353</v>
      </c>
      <c r="P47" s="469"/>
      <c r="Q47" s="340"/>
    </row>
    <row r="48" spans="2:17" s="14" customFormat="1" ht="68.099999999999994" customHeight="1" thickBot="1" x14ac:dyDescent="0.3">
      <c r="B48" s="337"/>
      <c r="C48" s="371"/>
      <c r="D48" s="371"/>
      <c r="E48" s="343"/>
      <c r="F48" s="470"/>
      <c r="G48" s="343"/>
      <c r="H48" s="330"/>
      <c r="I48" s="338"/>
      <c r="J48" s="195" t="s">
        <v>457</v>
      </c>
      <c r="K48" s="197">
        <v>44578</v>
      </c>
      <c r="L48" s="197">
        <v>44908</v>
      </c>
      <c r="M48" s="91" t="s">
        <v>458</v>
      </c>
      <c r="N48" s="169" t="s">
        <v>459</v>
      </c>
      <c r="O48" s="170" t="s">
        <v>321</v>
      </c>
      <c r="P48" s="469"/>
      <c r="Q48" s="340"/>
    </row>
    <row r="49" spans="2:17" s="14" customFormat="1" ht="68.099999999999994" customHeight="1" thickBot="1" x14ac:dyDescent="0.3">
      <c r="B49" s="337"/>
      <c r="C49" s="371"/>
      <c r="D49" s="371"/>
      <c r="E49" s="343"/>
      <c r="F49" s="470"/>
      <c r="G49" s="343"/>
      <c r="H49" s="331"/>
      <c r="I49" s="338"/>
      <c r="J49" s="195" t="s">
        <v>460</v>
      </c>
      <c r="K49" s="197">
        <v>44578</v>
      </c>
      <c r="L49" s="197">
        <v>44908</v>
      </c>
      <c r="M49" s="91" t="s">
        <v>461</v>
      </c>
      <c r="N49" s="169" t="s">
        <v>462</v>
      </c>
      <c r="O49" s="170" t="s">
        <v>454</v>
      </c>
      <c r="P49" s="469"/>
      <c r="Q49" s="340"/>
    </row>
    <row r="50" spans="2:17" ht="18.75" customHeight="1" thickBot="1" x14ac:dyDescent="0.3">
      <c r="B50" s="471" t="s">
        <v>463</v>
      </c>
      <c r="C50" s="471"/>
      <c r="D50" s="471"/>
      <c r="E50" s="471"/>
      <c r="F50" s="471"/>
      <c r="G50" s="471"/>
      <c r="H50" s="471"/>
      <c r="I50" s="471"/>
      <c r="J50" s="471"/>
      <c r="K50" s="471"/>
      <c r="L50" s="471"/>
      <c r="M50" s="471"/>
      <c r="N50" s="471"/>
      <c r="O50" s="471"/>
      <c r="P50" s="471"/>
      <c r="Q50" s="471"/>
    </row>
    <row r="51" spans="2:17" s="6" customFormat="1" ht="15.75" thickBot="1" x14ac:dyDescent="0.3">
      <c r="B51" s="388" t="s">
        <v>464</v>
      </c>
      <c r="C51" s="388"/>
      <c r="D51" s="388"/>
      <c r="E51" s="388"/>
      <c r="F51" s="388"/>
      <c r="G51" s="388"/>
      <c r="H51" s="388"/>
      <c r="I51" s="388"/>
      <c r="J51" s="388"/>
      <c r="K51" s="388"/>
      <c r="L51" s="388"/>
      <c r="M51" s="388"/>
      <c r="N51" s="388"/>
      <c r="O51" s="388"/>
      <c r="P51" s="388"/>
      <c r="Q51" s="388"/>
    </row>
    <row r="52" spans="2:17" s="14" customFormat="1" ht="58.5" customHeight="1" thickBot="1" x14ac:dyDescent="0.3">
      <c r="B52" s="337">
        <v>26</v>
      </c>
      <c r="C52" s="371" t="s">
        <v>465</v>
      </c>
      <c r="D52" s="371" t="s">
        <v>466</v>
      </c>
      <c r="E52" s="343" t="s">
        <v>467</v>
      </c>
      <c r="F52" s="470">
        <v>343688</v>
      </c>
      <c r="G52" s="343" t="s">
        <v>1093</v>
      </c>
      <c r="H52" s="329">
        <v>339037</v>
      </c>
      <c r="I52" s="338">
        <f>H52/F52</f>
        <v>0.98646737738879453</v>
      </c>
      <c r="J52" s="195" t="s">
        <v>468</v>
      </c>
      <c r="K52" s="197">
        <v>44593</v>
      </c>
      <c r="L52" s="228">
        <v>44907</v>
      </c>
      <c r="M52" s="91" t="s">
        <v>469</v>
      </c>
      <c r="N52" s="169" t="s">
        <v>470</v>
      </c>
      <c r="O52" s="169" t="s">
        <v>470</v>
      </c>
      <c r="P52" s="338">
        <v>1</v>
      </c>
      <c r="Q52" s="339" t="s">
        <v>1289</v>
      </c>
    </row>
    <row r="53" spans="2:17" s="14" customFormat="1" ht="58.5" customHeight="1" thickBot="1" x14ac:dyDescent="0.3">
      <c r="B53" s="337"/>
      <c r="C53" s="371"/>
      <c r="D53" s="371"/>
      <c r="E53" s="343"/>
      <c r="F53" s="470"/>
      <c r="G53" s="343"/>
      <c r="H53" s="330"/>
      <c r="I53" s="338"/>
      <c r="J53" s="195" t="s">
        <v>471</v>
      </c>
      <c r="K53" s="197">
        <v>44593</v>
      </c>
      <c r="L53" s="228">
        <v>44907</v>
      </c>
      <c r="M53" s="91" t="s">
        <v>472</v>
      </c>
      <c r="N53" s="169" t="s">
        <v>470</v>
      </c>
      <c r="O53" s="169" t="s">
        <v>470</v>
      </c>
      <c r="P53" s="338"/>
      <c r="Q53" s="339"/>
    </row>
    <row r="54" spans="2:17" s="14" customFormat="1" ht="58.5" customHeight="1" thickBot="1" x14ac:dyDescent="0.3">
      <c r="B54" s="337"/>
      <c r="C54" s="371"/>
      <c r="D54" s="371"/>
      <c r="E54" s="343"/>
      <c r="F54" s="470"/>
      <c r="G54" s="343"/>
      <c r="H54" s="330"/>
      <c r="I54" s="338"/>
      <c r="J54" s="195" t="s">
        <v>473</v>
      </c>
      <c r="K54" s="197">
        <v>44593</v>
      </c>
      <c r="L54" s="228">
        <v>44907</v>
      </c>
      <c r="M54" s="91" t="s">
        <v>474</v>
      </c>
      <c r="N54" s="169" t="s">
        <v>470</v>
      </c>
      <c r="O54" s="169" t="s">
        <v>470</v>
      </c>
      <c r="P54" s="338"/>
      <c r="Q54" s="339"/>
    </row>
    <row r="55" spans="2:17" s="14" customFormat="1" ht="58.5" customHeight="1" thickBot="1" x14ac:dyDescent="0.3">
      <c r="B55" s="337"/>
      <c r="C55" s="371"/>
      <c r="D55" s="371"/>
      <c r="E55" s="343"/>
      <c r="F55" s="470"/>
      <c r="G55" s="343"/>
      <c r="H55" s="330"/>
      <c r="I55" s="338"/>
      <c r="J55" s="195" t="s">
        <v>475</v>
      </c>
      <c r="K55" s="197">
        <v>44593</v>
      </c>
      <c r="L55" s="228">
        <v>44907</v>
      </c>
      <c r="M55" s="91" t="s">
        <v>476</v>
      </c>
      <c r="N55" s="169" t="s">
        <v>470</v>
      </c>
      <c r="O55" s="169" t="s">
        <v>470</v>
      </c>
      <c r="P55" s="338"/>
      <c r="Q55" s="339"/>
    </row>
    <row r="56" spans="2:17" s="14" customFormat="1" ht="58.5" customHeight="1" thickBot="1" x14ac:dyDescent="0.3">
      <c r="B56" s="337"/>
      <c r="C56" s="371"/>
      <c r="D56" s="371"/>
      <c r="E56" s="343"/>
      <c r="F56" s="470"/>
      <c r="G56" s="343"/>
      <c r="H56" s="331"/>
      <c r="I56" s="338"/>
      <c r="J56" s="195" t="s">
        <v>477</v>
      </c>
      <c r="K56" s="197">
        <v>44593</v>
      </c>
      <c r="L56" s="228">
        <v>44907</v>
      </c>
      <c r="M56" s="91" t="s">
        <v>478</v>
      </c>
      <c r="N56" s="169" t="s">
        <v>462</v>
      </c>
      <c r="O56" s="170" t="s">
        <v>454</v>
      </c>
      <c r="P56" s="338"/>
      <c r="Q56" s="339"/>
    </row>
    <row r="57" spans="2:17" s="14" customFormat="1" ht="56.1" customHeight="1" thickBot="1" x14ac:dyDescent="0.3">
      <c r="B57" s="337">
        <v>27</v>
      </c>
      <c r="C57" s="371" t="s">
        <v>479</v>
      </c>
      <c r="D57" s="371" t="s">
        <v>480</v>
      </c>
      <c r="E57" s="335" t="s">
        <v>393</v>
      </c>
      <c r="F57" s="470">
        <v>0</v>
      </c>
      <c r="G57" s="343"/>
      <c r="H57" s="329">
        <v>0</v>
      </c>
      <c r="I57" s="338">
        <v>0</v>
      </c>
      <c r="J57" s="195" t="s">
        <v>481</v>
      </c>
      <c r="K57" s="197">
        <v>44578</v>
      </c>
      <c r="L57" s="228">
        <v>44693</v>
      </c>
      <c r="M57" s="341" t="s">
        <v>482</v>
      </c>
      <c r="N57" s="335" t="s">
        <v>71</v>
      </c>
      <c r="O57" s="335" t="s">
        <v>72</v>
      </c>
      <c r="P57" s="338">
        <v>1</v>
      </c>
      <c r="Q57" s="339" t="s">
        <v>1289</v>
      </c>
    </row>
    <row r="58" spans="2:17" s="14" customFormat="1" ht="73.5" customHeight="1" thickBot="1" x14ac:dyDescent="0.3">
      <c r="B58" s="337"/>
      <c r="C58" s="371"/>
      <c r="D58" s="371"/>
      <c r="E58" s="336"/>
      <c r="F58" s="470"/>
      <c r="G58" s="343"/>
      <c r="H58" s="330"/>
      <c r="I58" s="338"/>
      <c r="J58" s="195" t="s">
        <v>483</v>
      </c>
      <c r="K58" s="197">
        <v>44593</v>
      </c>
      <c r="L58" s="228">
        <v>44722</v>
      </c>
      <c r="M58" s="359"/>
      <c r="N58" s="356"/>
      <c r="O58" s="356"/>
      <c r="P58" s="338"/>
      <c r="Q58" s="339"/>
    </row>
    <row r="59" spans="2:17" s="14" customFormat="1" ht="75.599999999999994" customHeight="1" thickBot="1" x14ac:dyDescent="0.3">
      <c r="B59" s="337"/>
      <c r="C59" s="371"/>
      <c r="D59" s="371"/>
      <c r="E59" s="169" t="s">
        <v>397</v>
      </c>
      <c r="F59" s="470"/>
      <c r="G59" s="343"/>
      <c r="H59" s="330"/>
      <c r="I59" s="338"/>
      <c r="J59" s="195" t="s">
        <v>484</v>
      </c>
      <c r="K59" s="197">
        <v>44607</v>
      </c>
      <c r="L59" s="228">
        <v>44722</v>
      </c>
      <c r="M59" s="359"/>
      <c r="N59" s="356"/>
      <c r="O59" s="356"/>
      <c r="P59" s="338"/>
      <c r="Q59" s="339"/>
    </row>
    <row r="60" spans="2:17" s="14" customFormat="1" ht="56.1" customHeight="1" thickBot="1" x14ac:dyDescent="0.3">
      <c r="B60" s="337"/>
      <c r="C60" s="371"/>
      <c r="D60" s="371"/>
      <c r="E60" s="169" t="s">
        <v>399</v>
      </c>
      <c r="F60" s="470"/>
      <c r="G60" s="343"/>
      <c r="H60" s="330"/>
      <c r="I60" s="338"/>
      <c r="J60" s="195" t="s">
        <v>161</v>
      </c>
      <c r="K60" s="197">
        <v>44621</v>
      </c>
      <c r="L60" s="228">
        <v>44764</v>
      </c>
      <c r="M60" s="342"/>
      <c r="N60" s="336"/>
      <c r="O60" s="336"/>
      <c r="P60" s="338"/>
      <c r="Q60" s="339"/>
    </row>
    <row r="61" spans="2:17" s="14" customFormat="1" ht="56.1" customHeight="1" thickBot="1" x14ac:dyDescent="0.3">
      <c r="B61" s="337"/>
      <c r="C61" s="371"/>
      <c r="D61" s="371"/>
      <c r="E61" s="169" t="s">
        <v>401</v>
      </c>
      <c r="F61" s="470"/>
      <c r="G61" s="343"/>
      <c r="H61" s="330"/>
      <c r="I61" s="338"/>
      <c r="J61" s="195" t="s">
        <v>485</v>
      </c>
      <c r="K61" s="197">
        <v>44635</v>
      </c>
      <c r="L61" s="228">
        <v>44764</v>
      </c>
      <c r="M61" s="341" t="s">
        <v>486</v>
      </c>
      <c r="N61" s="335" t="s">
        <v>71</v>
      </c>
      <c r="O61" s="335" t="s">
        <v>72</v>
      </c>
      <c r="P61" s="338"/>
      <c r="Q61" s="339"/>
    </row>
    <row r="62" spans="2:17" s="14" customFormat="1" ht="88.5" customHeight="1" thickBot="1" x14ac:dyDescent="0.3">
      <c r="B62" s="337"/>
      <c r="C62" s="371"/>
      <c r="D62" s="371"/>
      <c r="E62" s="169" t="s">
        <v>404</v>
      </c>
      <c r="F62" s="470"/>
      <c r="G62" s="343"/>
      <c r="H62" s="330"/>
      <c r="I62" s="338"/>
      <c r="J62" s="195" t="s">
        <v>487</v>
      </c>
      <c r="K62" s="197">
        <v>44819</v>
      </c>
      <c r="L62" s="228">
        <v>44870</v>
      </c>
      <c r="M62" s="359"/>
      <c r="N62" s="356"/>
      <c r="O62" s="356"/>
      <c r="P62" s="338"/>
      <c r="Q62" s="339"/>
    </row>
    <row r="63" spans="2:17" s="14" customFormat="1" ht="109.5" customHeight="1" thickBot="1" x14ac:dyDescent="0.3">
      <c r="B63" s="337"/>
      <c r="C63" s="371"/>
      <c r="D63" s="371"/>
      <c r="E63" s="169" t="s">
        <v>406</v>
      </c>
      <c r="F63" s="470"/>
      <c r="G63" s="343"/>
      <c r="H63" s="331"/>
      <c r="I63" s="338"/>
      <c r="J63" s="195" t="s">
        <v>488</v>
      </c>
      <c r="K63" s="197">
        <v>44837</v>
      </c>
      <c r="L63" s="228">
        <v>44882</v>
      </c>
      <c r="M63" s="342"/>
      <c r="N63" s="336"/>
      <c r="O63" s="336"/>
      <c r="P63" s="338"/>
      <c r="Q63" s="339"/>
    </row>
    <row r="64" spans="2:17" s="14" customFormat="1" ht="49.5" customHeight="1" thickBot="1" x14ac:dyDescent="0.3">
      <c r="B64" s="337">
        <v>28</v>
      </c>
      <c r="C64" s="371" t="s">
        <v>489</v>
      </c>
      <c r="D64" s="371" t="s">
        <v>490</v>
      </c>
      <c r="E64" s="335" t="s">
        <v>366</v>
      </c>
      <c r="F64" s="439" t="s">
        <v>367</v>
      </c>
      <c r="G64" s="343"/>
      <c r="H64" s="329">
        <v>0</v>
      </c>
      <c r="I64" s="338">
        <v>0</v>
      </c>
      <c r="J64" s="195" t="s">
        <v>410</v>
      </c>
      <c r="K64" s="197">
        <v>44579</v>
      </c>
      <c r="L64" s="228">
        <v>44621</v>
      </c>
      <c r="M64" s="341" t="s">
        <v>491</v>
      </c>
      <c r="N64" s="365" t="s">
        <v>492</v>
      </c>
      <c r="O64" s="365" t="s">
        <v>493</v>
      </c>
      <c r="P64" s="469">
        <v>0.94</v>
      </c>
      <c r="Q64" s="339" t="s">
        <v>1289</v>
      </c>
    </row>
    <row r="65" spans="2:17" s="14" customFormat="1" ht="49.5" customHeight="1" thickBot="1" x14ac:dyDescent="0.3">
      <c r="B65" s="337"/>
      <c r="C65" s="371"/>
      <c r="D65" s="371"/>
      <c r="E65" s="336"/>
      <c r="F65" s="439"/>
      <c r="G65" s="343"/>
      <c r="H65" s="330"/>
      <c r="I65" s="338"/>
      <c r="J65" s="195" t="s">
        <v>494</v>
      </c>
      <c r="K65" s="197">
        <v>44594</v>
      </c>
      <c r="L65" s="197">
        <v>44834</v>
      </c>
      <c r="M65" s="359"/>
      <c r="N65" s="366"/>
      <c r="O65" s="366"/>
      <c r="P65" s="469"/>
      <c r="Q65" s="339"/>
    </row>
    <row r="66" spans="2:17" s="14" customFormat="1" ht="49.5" customHeight="1" thickBot="1" x14ac:dyDescent="0.3">
      <c r="B66" s="337"/>
      <c r="C66" s="371"/>
      <c r="D66" s="371"/>
      <c r="E66" s="169" t="s">
        <v>371</v>
      </c>
      <c r="F66" s="439"/>
      <c r="G66" s="343"/>
      <c r="H66" s="330"/>
      <c r="I66" s="338"/>
      <c r="J66" s="195" t="s">
        <v>495</v>
      </c>
      <c r="K66" s="197">
        <v>44624</v>
      </c>
      <c r="L66" s="228">
        <v>44643</v>
      </c>
      <c r="M66" s="342"/>
      <c r="N66" s="367"/>
      <c r="O66" s="367"/>
      <c r="P66" s="469"/>
      <c r="Q66" s="339"/>
    </row>
    <row r="67" spans="2:17" s="14" customFormat="1" ht="49.5" customHeight="1" thickBot="1" x14ac:dyDescent="0.3">
      <c r="B67" s="337"/>
      <c r="C67" s="371"/>
      <c r="D67" s="371"/>
      <c r="E67" s="169" t="s">
        <v>372</v>
      </c>
      <c r="F67" s="439"/>
      <c r="G67" s="343"/>
      <c r="H67" s="330"/>
      <c r="I67" s="338"/>
      <c r="J67" s="195" t="s">
        <v>496</v>
      </c>
      <c r="K67" s="197">
        <v>44594</v>
      </c>
      <c r="L67" s="197">
        <v>44834</v>
      </c>
      <c r="M67" s="341" t="s">
        <v>497</v>
      </c>
      <c r="N67" s="365" t="s">
        <v>124</v>
      </c>
      <c r="O67" s="365" t="s">
        <v>498</v>
      </c>
      <c r="P67" s="469"/>
      <c r="Q67" s="339"/>
    </row>
    <row r="68" spans="2:17" s="14" customFormat="1" ht="49.5" customHeight="1" thickBot="1" x14ac:dyDescent="0.3">
      <c r="B68" s="337"/>
      <c r="C68" s="371"/>
      <c r="D68" s="371"/>
      <c r="E68" s="169" t="s">
        <v>467</v>
      </c>
      <c r="F68" s="439"/>
      <c r="G68" s="343"/>
      <c r="H68" s="330"/>
      <c r="I68" s="338"/>
      <c r="J68" s="195" t="s">
        <v>382</v>
      </c>
      <c r="K68" s="197">
        <v>44596</v>
      </c>
      <c r="L68" s="197">
        <v>44908</v>
      </c>
      <c r="M68" s="342"/>
      <c r="N68" s="367"/>
      <c r="O68" s="367"/>
      <c r="P68" s="469"/>
      <c r="Q68" s="339"/>
    </row>
    <row r="69" spans="2:17" s="14" customFormat="1" ht="49.5" customHeight="1" thickBot="1" x14ac:dyDescent="0.3">
      <c r="B69" s="337"/>
      <c r="C69" s="371"/>
      <c r="D69" s="371"/>
      <c r="E69" s="169" t="s">
        <v>374</v>
      </c>
      <c r="F69" s="439"/>
      <c r="G69" s="343"/>
      <c r="H69" s="330"/>
      <c r="I69" s="338"/>
      <c r="J69" s="195" t="s">
        <v>499</v>
      </c>
      <c r="K69" s="197">
        <v>44596</v>
      </c>
      <c r="L69" s="197">
        <v>44908</v>
      </c>
      <c r="M69" s="341" t="s">
        <v>500</v>
      </c>
      <c r="N69" s="365" t="s">
        <v>413</v>
      </c>
      <c r="O69" s="365" t="s">
        <v>413</v>
      </c>
      <c r="P69" s="469"/>
      <c r="Q69" s="339"/>
    </row>
    <row r="70" spans="2:17" s="14" customFormat="1" ht="49.5" customHeight="1" thickBot="1" x14ac:dyDescent="0.3">
      <c r="B70" s="337"/>
      <c r="C70" s="371"/>
      <c r="D70" s="371"/>
      <c r="E70" s="169" t="s">
        <v>379</v>
      </c>
      <c r="F70" s="439"/>
      <c r="G70" s="343"/>
      <c r="H70" s="330"/>
      <c r="I70" s="338"/>
      <c r="J70" s="195" t="s">
        <v>501</v>
      </c>
      <c r="K70" s="197">
        <v>44578</v>
      </c>
      <c r="L70" s="197">
        <v>44908</v>
      </c>
      <c r="M70" s="342"/>
      <c r="N70" s="367"/>
      <c r="O70" s="367"/>
      <c r="P70" s="469"/>
      <c r="Q70" s="339"/>
    </row>
    <row r="71" spans="2:17" s="14" customFormat="1" ht="63" customHeight="1" thickBot="1" x14ac:dyDescent="0.3">
      <c r="B71" s="337"/>
      <c r="C71" s="371"/>
      <c r="D71" s="371"/>
      <c r="E71" s="169" t="s">
        <v>381</v>
      </c>
      <c r="F71" s="439"/>
      <c r="G71" s="343"/>
      <c r="H71" s="330"/>
      <c r="I71" s="338"/>
      <c r="J71" s="195" t="s">
        <v>502</v>
      </c>
      <c r="K71" s="197">
        <v>44578</v>
      </c>
      <c r="L71" s="197">
        <v>44908</v>
      </c>
      <c r="M71" s="341" t="s">
        <v>503</v>
      </c>
      <c r="N71" s="365" t="s">
        <v>504</v>
      </c>
      <c r="O71" s="365" t="s">
        <v>504</v>
      </c>
      <c r="P71" s="469"/>
      <c r="Q71" s="339"/>
    </row>
    <row r="72" spans="2:17" s="14" customFormat="1" ht="49.5" customHeight="1" thickBot="1" x14ac:dyDescent="0.3">
      <c r="B72" s="337"/>
      <c r="C72" s="371"/>
      <c r="D72" s="371"/>
      <c r="E72" s="169" t="s">
        <v>383</v>
      </c>
      <c r="F72" s="439"/>
      <c r="G72" s="343"/>
      <c r="H72" s="330"/>
      <c r="I72" s="338"/>
      <c r="J72" s="195" t="s">
        <v>505</v>
      </c>
      <c r="K72" s="197">
        <v>44578</v>
      </c>
      <c r="L72" s="197">
        <v>44908</v>
      </c>
      <c r="M72" s="342"/>
      <c r="N72" s="367"/>
      <c r="O72" s="367"/>
      <c r="P72" s="469"/>
      <c r="Q72" s="339"/>
    </row>
    <row r="73" spans="2:17" s="14" customFormat="1" ht="63.6" customHeight="1" thickBot="1" x14ac:dyDescent="0.3">
      <c r="B73" s="337"/>
      <c r="C73" s="371"/>
      <c r="D73" s="371"/>
      <c r="E73" s="169" t="s">
        <v>387</v>
      </c>
      <c r="F73" s="439"/>
      <c r="G73" s="343"/>
      <c r="H73" s="331"/>
      <c r="I73" s="338"/>
      <c r="J73" s="195" t="s">
        <v>506</v>
      </c>
      <c r="K73" s="197">
        <v>44599</v>
      </c>
      <c r="L73" s="197">
        <v>44908</v>
      </c>
      <c r="M73" s="171" t="s">
        <v>507</v>
      </c>
      <c r="N73" s="170" t="s">
        <v>462</v>
      </c>
      <c r="O73" s="170" t="s">
        <v>454</v>
      </c>
      <c r="P73" s="469"/>
      <c r="Q73" s="339"/>
    </row>
    <row r="74" spans="2:17" s="14" customFormat="1" ht="15" customHeight="1" thickBot="1" x14ac:dyDescent="0.3">
      <c r="B74" s="468" t="s">
        <v>508</v>
      </c>
      <c r="C74" s="468"/>
      <c r="D74" s="468"/>
      <c r="E74" s="468"/>
      <c r="F74" s="468"/>
      <c r="G74" s="468"/>
      <c r="H74" s="468"/>
      <c r="I74" s="468"/>
      <c r="J74" s="468"/>
      <c r="K74" s="468"/>
      <c r="L74" s="468"/>
      <c r="M74" s="468"/>
      <c r="N74" s="468"/>
      <c r="O74" s="468"/>
      <c r="P74" s="468"/>
      <c r="Q74" s="468"/>
    </row>
    <row r="75" spans="2:17" s="14" customFormat="1" ht="35.25" customHeight="1" thickBot="1" x14ac:dyDescent="0.3">
      <c r="B75" s="337">
        <v>29</v>
      </c>
      <c r="C75" s="371" t="s">
        <v>509</v>
      </c>
      <c r="D75" s="371" t="s">
        <v>510</v>
      </c>
      <c r="E75" s="343" t="s">
        <v>467</v>
      </c>
      <c r="F75" s="439">
        <v>190700</v>
      </c>
      <c r="G75" s="343" t="s">
        <v>1088</v>
      </c>
      <c r="H75" s="329">
        <v>162179</v>
      </c>
      <c r="I75" s="347">
        <f>H75/F75</f>
        <v>0.85044048243314108</v>
      </c>
      <c r="J75" s="195" t="s">
        <v>511</v>
      </c>
      <c r="K75" s="196">
        <v>44593</v>
      </c>
      <c r="L75" s="196">
        <v>44907</v>
      </c>
      <c r="M75" s="335" t="s">
        <v>512</v>
      </c>
      <c r="N75" s="335" t="s">
        <v>352</v>
      </c>
      <c r="O75" s="335" t="s">
        <v>353</v>
      </c>
      <c r="P75" s="465">
        <v>1</v>
      </c>
      <c r="Q75" s="339" t="s">
        <v>1289</v>
      </c>
    </row>
    <row r="76" spans="2:17" s="14" customFormat="1" ht="39" customHeight="1" thickBot="1" x14ac:dyDescent="0.3">
      <c r="B76" s="337"/>
      <c r="C76" s="371"/>
      <c r="D76" s="371"/>
      <c r="E76" s="343"/>
      <c r="F76" s="439"/>
      <c r="G76" s="343"/>
      <c r="H76" s="330"/>
      <c r="I76" s="347"/>
      <c r="J76" s="195" t="s">
        <v>513</v>
      </c>
      <c r="K76" s="196">
        <v>44621</v>
      </c>
      <c r="L76" s="196">
        <v>44907</v>
      </c>
      <c r="M76" s="336"/>
      <c r="N76" s="336"/>
      <c r="O76" s="336"/>
      <c r="P76" s="466"/>
      <c r="Q76" s="339"/>
    </row>
    <row r="77" spans="2:17" s="14" customFormat="1" ht="33.75" customHeight="1" thickBot="1" x14ac:dyDescent="0.3">
      <c r="B77" s="337"/>
      <c r="C77" s="371"/>
      <c r="D77" s="371"/>
      <c r="E77" s="343"/>
      <c r="F77" s="439"/>
      <c r="G77" s="343"/>
      <c r="H77" s="330"/>
      <c r="I77" s="347"/>
      <c r="J77" s="195" t="s">
        <v>514</v>
      </c>
      <c r="K77" s="196">
        <v>44621</v>
      </c>
      <c r="L77" s="196">
        <v>44907</v>
      </c>
      <c r="M77" s="335" t="s">
        <v>515</v>
      </c>
      <c r="N77" s="335" t="s">
        <v>110</v>
      </c>
      <c r="O77" s="335" t="s">
        <v>92</v>
      </c>
      <c r="P77" s="466"/>
      <c r="Q77" s="339"/>
    </row>
    <row r="78" spans="2:17" s="14" customFormat="1" ht="31.5" customHeight="1" thickBot="1" x14ac:dyDescent="0.3">
      <c r="B78" s="337"/>
      <c r="C78" s="371"/>
      <c r="D78" s="371"/>
      <c r="E78" s="343"/>
      <c r="F78" s="439"/>
      <c r="G78" s="343"/>
      <c r="H78" s="330"/>
      <c r="I78" s="347"/>
      <c r="J78" s="195" t="s">
        <v>516</v>
      </c>
      <c r="K78" s="196">
        <v>44593</v>
      </c>
      <c r="L78" s="196">
        <v>44907</v>
      </c>
      <c r="M78" s="336"/>
      <c r="N78" s="336"/>
      <c r="O78" s="336"/>
      <c r="P78" s="466"/>
      <c r="Q78" s="339"/>
    </row>
    <row r="79" spans="2:17" s="14" customFormat="1" ht="60.75" customHeight="1" thickBot="1" x14ac:dyDescent="0.3">
      <c r="B79" s="337"/>
      <c r="C79" s="371"/>
      <c r="D79" s="371"/>
      <c r="E79" s="343"/>
      <c r="F79" s="439"/>
      <c r="G79" s="343"/>
      <c r="H79" s="330"/>
      <c r="I79" s="347"/>
      <c r="J79" s="195" t="s">
        <v>517</v>
      </c>
      <c r="K79" s="196">
        <v>44593</v>
      </c>
      <c r="L79" s="196">
        <v>44907</v>
      </c>
      <c r="M79" s="335" t="s">
        <v>518</v>
      </c>
      <c r="N79" s="335" t="s">
        <v>51</v>
      </c>
      <c r="O79" s="335" t="s">
        <v>454</v>
      </c>
      <c r="P79" s="466"/>
      <c r="Q79" s="339"/>
    </row>
    <row r="80" spans="2:17" s="14" customFormat="1" ht="81" customHeight="1" thickBot="1" x14ac:dyDescent="0.3">
      <c r="B80" s="337"/>
      <c r="C80" s="371"/>
      <c r="D80" s="371"/>
      <c r="E80" s="343"/>
      <c r="F80" s="439"/>
      <c r="G80" s="343"/>
      <c r="H80" s="330"/>
      <c r="I80" s="347"/>
      <c r="J80" s="195" t="s">
        <v>519</v>
      </c>
      <c r="K80" s="196">
        <v>44652</v>
      </c>
      <c r="L80" s="196">
        <v>44907</v>
      </c>
      <c r="M80" s="336"/>
      <c r="N80" s="336"/>
      <c r="O80" s="336"/>
      <c r="P80" s="466"/>
      <c r="Q80" s="339"/>
    </row>
    <row r="81" spans="2:17" s="14" customFormat="1" ht="69.599999999999994" customHeight="1" thickBot="1" x14ac:dyDescent="0.3">
      <c r="B81" s="337"/>
      <c r="C81" s="371"/>
      <c r="D81" s="371"/>
      <c r="E81" s="343"/>
      <c r="F81" s="439"/>
      <c r="G81" s="343"/>
      <c r="H81" s="331"/>
      <c r="I81" s="347"/>
      <c r="J81" s="195" t="s">
        <v>520</v>
      </c>
      <c r="K81" s="196">
        <v>44585</v>
      </c>
      <c r="L81" s="196">
        <v>44907</v>
      </c>
      <c r="M81" s="91" t="s">
        <v>521</v>
      </c>
      <c r="N81" s="169" t="s">
        <v>101</v>
      </c>
      <c r="O81" s="169" t="s">
        <v>114</v>
      </c>
      <c r="P81" s="467"/>
      <c r="Q81" s="339"/>
    </row>
    <row r="82" spans="2:17" s="6" customFormat="1" ht="15" customHeight="1" thickBot="1" x14ac:dyDescent="0.3">
      <c r="B82" s="389" t="s">
        <v>522</v>
      </c>
      <c r="C82" s="389"/>
      <c r="D82" s="389"/>
      <c r="E82" s="389"/>
      <c r="F82" s="389"/>
      <c r="G82" s="389"/>
      <c r="H82" s="389"/>
      <c r="I82" s="389"/>
      <c r="J82" s="389"/>
      <c r="K82" s="389"/>
      <c r="L82" s="389"/>
      <c r="M82" s="389"/>
      <c r="N82" s="389"/>
      <c r="O82" s="389"/>
      <c r="P82" s="389"/>
      <c r="Q82" s="389"/>
    </row>
    <row r="83" spans="2:17" s="6" customFormat="1" ht="15.75" thickBot="1" x14ac:dyDescent="0.3">
      <c r="B83" s="388" t="s">
        <v>523</v>
      </c>
      <c r="C83" s="388"/>
      <c r="D83" s="388"/>
      <c r="E83" s="388"/>
      <c r="F83" s="388"/>
      <c r="G83" s="388"/>
      <c r="H83" s="388"/>
      <c r="I83" s="388"/>
      <c r="J83" s="388"/>
      <c r="K83" s="388"/>
      <c r="L83" s="388"/>
      <c r="M83" s="388"/>
      <c r="N83" s="388"/>
      <c r="O83" s="388"/>
      <c r="P83" s="388"/>
      <c r="Q83" s="388"/>
    </row>
    <row r="84" spans="2:17" s="14" customFormat="1" ht="60.95" customHeight="1" thickBot="1" x14ac:dyDescent="0.3">
      <c r="B84" s="337">
        <v>30</v>
      </c>
      <c r="C84" s="371" t="s">
        <v>524</v>
      </c>
      <c r="D84" s="371" t="s">
        <v>525</v>
      </c>
      <c r="E84" s="343" t="s">
        <v>366</v>
      </c>
      <c r="F84" s="439" t="s">
        <v>367</v>
      </c>
      <c r="G84" s="343"/>
      <c r="H84" s="329">
        <v>0</v>
      </c>
      <c r="I84" s="347">
        <v>0</v>
      </c>
      <c r="J84" s="442" t="s">
        <v>526</v>
      </c>
      <c r="K84" s="461">
        <v>44603</v>
      </c>
      <c r="L84" s="451">
        <v>44890</v>
      </c>
      <c r="M84" s="91" t="s">
        <v>527</v>
      </c>
      <c r="N84" s="169" t="s">
        <v>71</v>
      </c>
      <c r="O84" s="169" t="s">
        <v>126</v>
      </c>
      <c r="P84" s="381">
        <v>1</v>
      </c>
      <c r="Q84" s="339" t="s">
        <v>1289</v>
      </c>
    </row>
    <row r="85" spans="2:17" s="14" customFormat="1" ht="61.5" customHeight="1" thickBot="1" x14ac:dyDescent="0.3">
      <c r="B85" s="337"/>
      <c r="C85" s="371"/>
      <c r="D85" s="371"/>
      <c r="E85" s="343"/>
      <c r="F85" s="439"/>
      <c r="G85" s="343"/>
      <c r="H85" s="330"/>
      <c r="I85" s="347"/>
      <c r="J85" s="443"/>
      <c r="K85" s="463"/>
      <c r="L85" s="464"/>
      <c r="M85" s="91" t="s">
        <v>528</v>
      </c>
      <c r="N85" s="169" t="s">
        <v>71</v>
      </c>
      <c r="O85" s="169" t="s">
        <v>72</v>
      </c>
      <c r="P85" s="382"/>
      <c r="Q85" s="339"/>
    </row>
    <row r="86" spans="2:17" s="14" customFormat="1" ht="61.5" customHeight="1" thickBot="1" x14ac:dyDescent="0.3">
      <c r="B86" s="337"/>
      <c r="C86" s="371"/>
      <c r="D86" s="371"/>
      <c r="E86" s="343" t="s">
        <v>371</v>
      </c>
      <c r="F86" s="439"/>
      <c r="G86" s="343"/>
      <c r="H86" s="330"/>
      <c r="I86" s="347"/>
      <c r="J86" s="195" t="s">
        <v>529</v>
      </c>
      <c r="K86" s="196">
        <v>44596</v>
      </c>
      <c r="L86" s="242">
        <v>44908</v>
      </c>
      <c r="M86" s="91" t="s">
        <v>530</v>
      </c>
      <c r="N86" s="169" t="s">
        <v>71</v>
      </c>
      <c r="O86" s="169" t="s">
        <v>72</v>
      </c>
      <c r="P86" s="382"/>
      <c r="Q86" s="339"/>
    </row>
    <row r="87" spans="2:17" s="14" customFormat="1" ht="78" customHeight="1" thickBot="1" x14ac:dyDescent="0.3">
      <c r="B87" s="337"/>
      <c r="C87" s="371"/>
      <c r="D87" s="371"/>
      <c r="E87" s="343"/>
      <c r="F87" s="439"/>
      <c r="G87" s="343"/>
      <c r="H87" s="331"/>
      <c r="I87" s="347"/>
      <c r="J87" s="195" t="s">
        <v>531</v>
      </c>
      <c r="K87" s="196">
        <v>44617</v>
      </c>
      <c r="L87" s="242">
        <v>44908</v>
      </c>
      <c r="M87" s="91" t="s">
        <v>532</v>
      </c>
      <c r="N87" s="169" t="s">
        <v>71</v>
      </c>
      <c r="O87" s="169" t="s">
        <v>72</v>
      </c>
      <c r="P87" s="383"/>
      <c r="Q87" s="339"/>
    </row>
    <row r="88" spans="2:17" ht="15.75" thickBot="1" x14ac:dyDescent="0.3">
      <c r="B88" s="471" t="s">
        <v>533</v>
      </c>
      <c r="C88" s="471"/>
      <c r="D88" s="471"/>
      <c r="E88" s="471"/>
      <c r="F88" s="471"/>
      <c r="G88" s="471"/>
      <c r="H88" s="471"/>
      <c r="I88" s="471"/>
      <c r="J88" s="471"/>
      <c r="K88" s="471"/>
      <c r="L88" s="471"/>
      <c r="M88" s="471"/>
      <c r="N88" s="471"/>
      <c r="O88" s="471"/>
      <c r="P88" s="471"/>
      <c r="Q88" s="471"/>
    </row>
    <row r="89" spans="2:17" x14ac:dyDescent="0.25">
      <c r="F89" s="127"/>
      <c r="G89" s="127"/>
      <c r="H89" s="127"/>
    </row>
  </sheetData>
  <mergeCells count="202">
    <mergeCell ref="B1:Q1"/>
    <mergeCell ref="O22:O24"/>
    <mergeCell ref="M34:M36"/>
    <mergeCell ref="M37:M38"/>
    <mergeCell ref="M39:M40"/>
    <mergeCell ref="N34:N36"/>
    <mergeCell ref="N37:N38"/>
    <mergeCell ref="N39:N40"/>
    <mergeCell ref="O34:O36"/>
    <mergeCell ref="O37:O38"/>
    <mergeCell ref="O39:O40"/>
    <mergeCell ref="O25:O27"/>
    <mergeCell ref="H34:H42"/>
    <mergeCell ref="B2:Q2"/>
    <mergeCell ref="B3:Q3"/>
    <mergeCell ref="B4:Q4"/>
    <mergeCell ref="B5:Q5"/>
    <mergeCell ref="H6:I6"/>
    <mergeCell ref="J6:J7"/>
    <mergeCell ref="K6:K7"/>
    <mergeCell ref="L6:L7"/>
    <mergeCell ref="J8:J9"/>
    <mergeCell ref="K8:K9"/>
    <mergeCell ref="L8:L9"/>
    <mergeCell ref="B88:Q88"/>
    <mergeCell ref="B51:Q51"/>
    <mergeCell ref="B83:Q83"/>
    <mergeCell ref="C8:C15"/>
    <mergeCell ref="D8:D15"/>
    <mergeCell ref="F8:F15"/>
    <mergeCell ref="G8:G15"/>
    <mergeCell ref="O18:O21"/>
    <mergeCell ref="I8:I15"/>
    <mergeCell ref="P8:P15"/>
    <mergeCell ref="Q8:Q15"/>
    <mergeCell ref="O14:O15"/>
    <mergeCell ref="B16:Q16"/>
    <mergeCell ref="B43:Q43"/>
    <mergeCell ref="B33:Q33"/>
    <mergeCell ref="M11:M13"/>
    <mergeCell ref="M8:M10"/>
    <mergeCell ref="B17:Q17"/>
    <mergeCell ref="B8:B15"/>
    <mergeCell ref="H8:H15"/>
    <mergeCell ref="P6:P7"/>
    <mergeCell ref="Q6:Q7"/>
    <mergeCell ref="B6:D6"/>
    <mergeCell ref="E6:E7"/>
    <mergeCell ref="F6:G6"/>
    <mergeCell ref="M6:M7"/>
    <mergeCell ref="N6:N7"/>
    <mergeCell ref="O6:O7"/>
    <mergeCell ref="N14:N15"/>
    <mergeCell ref="N11:N13"/>
    <mergeCell ref="N8:N10"/>
    <mergeCell ref="M14:M15"/>
    <mergeCell ref="O11:O13"/>
    <mergeCell ref="O8:O10"/>
    <mergeCell ref="Q18:Q24"/>
    <mergeCell ref="B25:B32"/>
    <mergeCell ref="C25:C32"/>
    <mergeCell ref="D25:D32"/>
    <mergeCell ref="F25:F32"/>
    <mergeCell ref="G25:G32"/>
    <mergeCell ref="I25:I32"/>
    <mergeCell ref="M25:M27"/>
    <mergeCell ref="N25:N27"/>
    <mergeCell ref="M18:M21"/>
    <mergeCell ref="M22:M24"/>
    <mergeCell ref="N18:N21"/>
    <mergeCell ref="N22:N24"/>
    <mergeCell ref="E18:E19"/>
    <mergeCell ref="J25:J26"/>
    <mergeCell ref="J27:J28"/>
    <mergeCell ref="K25:K26"/>
    <mergeCell ref="K27:K28"/>
    <mergeCell ref="L25:L26"/>
    <mergeCell ref="L27:L28"/>
    <mergeCell ref="P25:P32"/>
    <mergeCell ref="Q25:Q32"/>
    <mergeCell ref="H25:H32"/>
    <mergeCell ref="H18:H24"/>
    <mergeCell ref="B18:B24"/>
    <mergeCell ref="C18:C24"/>
    <mergeCell ref="D18:D24"/>
    <mergeCell ref="F18:F24"/>
    <mergeCell ref="P18:P24"/>
    <mergeCell ref="B34:B42"/>
    <mergeCell ref="C34:C42"/>
    <mergeCell ref="D34:D42"/>
    <mergeCell ref="F34:F42"/>
    <mergeCell ref="G34:G42"/>
    <mergeCell ref="M31:M32"/>
    <mergeCell ref="N31:N32"/>
    <mergeCell ref="O31:O32"/>
    <mergeCell ref="O28:O29"/>
    <mergeCell ref="N28:N29"/>
    <mergeCell ref="M28:M29"/>
    <mergeCell ref="E34:E35"/>
    <mergeCell ref="G18:G24"/>
    <mergeCell ref="I18:I24"/>
    <mergeCell ref="Q34:Q42"/>
    <mergeCell ref="M41:M42"/>
    <mergeCell ref="N41:N42"/>
    <mergeCell ref="O41:O42"/>
    <mergeCell ref="I34:I42"/>
    <mergeCell ref="P34:P42"/>
    <mergeCell ref="I44:I49"/>
    <mergeCell ref="P44:P49"/>
    <mergeCell ref="Q44:Q49"/>
    <mergeCell ref="E47:E49"/>
    <mergeCell ref="E44:E46"/>
    <mergeCell ref="B44:B49"/>
    <mergeCell ref="C44:C49"/>
    <mergeCell ref="D44:D49"/>
    <mergeCell ref="F44:F49"/>
    <mergeCell ref="G44:G49"/>
    <mergeCell ref="E52:E56"/>
    <mergeCell ref="B52:B56"/>
    <mergeCell ref="C52:C56"/>
    <mergeCell ref="D52:D56"/>
    <mergeCell ref="F52:F56"/>
    <mergeCell ref="B50:Q50"/>
    <mergeCell ref="H44:H49"/>
    <mergeCell ref="H52:H56"/>
    <mergeCell ref="P57:P63"/>
    <mergeCell ref="Q57:Q63"/>
    <mergeCell ref="B57:B63"/>
    <mergeCell ref="C57:C63"/>
    <mergeCell ref="D57:D63"/>
    <mergeCell ref="F57:F63"/>
    <mergeCell ref="H57:H63"/>
    <mergeCell ref="M57:M60"/>
    <mergeCell ref="M61:M63"/>
    <mergeCell ref="N57:N60"/>
    <mergeCell ref="E57:E58"/>
    <mergeCell ref="G52:G56"/>
    <mergeCell ref="I52:I56"/>
    <mergeCell ref="P52:P56"/>
    <mergeCell ref="Q52:Q56"/>
    <mergeCell ref="B75:B81"/>
    <mergeCell ref="C75:C81"/>
    <mergeCell ref="D75:D81"/>
    <mergeCell ref="E75:E81"/>
    <mergeCell ref="F75:F81"/>
    <mergeCell ref="P75:P81"/>
    <mergeCell ref="B64:B73"/>
    <mergeCell ref="C64:C73"/>
    <mergeCell ref="D64:D73"/>
    <mergeCell ref="F64:F73"/>
    <mergeCell ref="G64:G73"/>
    <mergeCell ref="H64:H73"/>
    <mergeCell ref="H75:H81"/>
    <mergeCell ref="G75:G81"/>
    <mergeCell ref="I75:I81"/>
    <mergeCell ref="B74:Q74"/>
    <mergeCell ref="Q75:Q81"/>
    <mergeCell ref="Q64:Q73"/>
    <mergeCell ref="I64:I73"/>
    <mergeCell ref="P64:P73"/>
    <mergeCell ref="M64:M66"/>
    <mergeCell ref="O71:O72"/>
    <mergeCell ref="M79:M80"/>
    <mergeCell ref="N79:N80"/>
    <mergeCell ref="O79:O80"/>
    <mergeCell ref="J84:J85"/>
    <mergeCell ref="K84:K85"/>
    <mergeCell ref="L84:L85"/>
    <mergeCell ref="G84:G87"/>
    <mergeCell ref="I84:I87"/>
    <mergeCell ref="O57:O60"/>
    <mergeCell ref="N61:N63"/>
    <mergeCell ref="O61:O63"/>
    <mergeCell ref="G57:G63"/>
    <mergeCell ref="I57:I63"/>
    <mergeCell ref="B82:Q82"/>
    <mergeCell ref="Q84:Q87"/>
    <mergeCell ref="E86:E87"/>
    <mergeCell ref="E84:E85"/>
    <mergeCell ref="B84:B87"/>
    <mergeCell ref="C84:C87"/>
    <mergeCell ref="D84:D87"/>
    <mergeCell ref="F84:F87"/>
    <mergeCell ref="P84:P87"/>
    <mergeCell ref="H84:H87"/>
    <mergeCell ref="E64:E65"/>
    <mergeCell ref="M75:M76"/>
    <mergeCell ref="N75:N76"/>
    <mergeCell ref="O75:O76"/>
    <mergeCell ref="M77:M78"/>
    <mergeCell ref="N77:N78"/>
    <mergeCell ref="O77:O78"/>
    <mergeCell ref="N64:N66"/>
    <mergeCell ref="N67:N68"/>
    <mergeCell ref="N69:N70"/>
    <mergeCell ref="N71:N72"/>
    <mergeCell ref="O64:O66"/>
    <mergeCell ref="O67:O68"/>
    <mergeCell ref="O69:O70"/>
    <mergeCell ref="M67:M68"/>
    <mergeCell ref="M69:M70"/>
    <mergeCell ref="M71:M72"/>
  </mergeCells>
  <phoneticPr fontId="11"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B1:T96"/>
  <sheetViews>
    <sheetView topLeftCell="F1" zoomScale="120" zoomScaleNormal="120" workbookViewId="0">
      <selection activeCell="K6" sqref="K6:L7"/>
    </sheetView>
  </sheetViews>
  <sheetFormatPr baseColWidth="10" defaultColWidth="10.85546875" defaultRowHeight="15" x14ac:dyDescent="0.25"/>
  <cols>
    <col min="1" max="1" width="4.28515625" style="4" customWidth="1"/>
    <col min="2" max="2" width="10.85546875" style="4"/>
    <col min="3" max="3" width="42.5703125" style="4" customWidth="1"/>
    <col min="4" max="4" width="40.140625" style="4" customWidth="1"/>
    <col min="5" max="5" width="27.140625" style="7" customWidth="1"/>
    <col min="6" max="6" width="16.85546875" style="12" customWidth="1"/>
    <col min="7" max="7" width="13.42578125" style="7" customWidth="1"/>
    <col min="8" max="8" width="13.42578125" style="156" customWidth="1"/>
    <col min="9" max="9" width="15.5703125" style="90" customWidth="1"/>
    <col min="10" max="10" width="45.140625" style="90" customWidth="1"/>
    <col min="11" max="11" width="21.140625" style="215" customWidth="1"/>
    <col min="12" max="12" width="23.5703125" style="90" customWidth="1"/>
    <col min="13" max="13" width="39.28515625" style="9" customWidth="1"/>
    <col min="14" max="14" width="19.28515625" style="8" customWidth="1"/>
    <col min="15" max="15" width="18" style="8" customWidth="1"/>
    <col min="16" max="16" width="14.7109375" style="4" customWidth="1"/>
    <col min="17" max="17" width="123.5703125" style="89" customWidth="1"/>
    <col min="18" max="16384" width="10.85546875" style="4"/>
  </cols>
  <sheetData>
    <row r="1" spans="2:20" ht="15.75" thickBot="1" x14ac:dyDescent="0.3">
      <c r="B1" s="474" t="s">
        <v>1288</v>
      </c>
      <c r="C1" s="475"/>
      <c r="D1" s="475"/>
      <c r="E1" s="475"/>
      <c r="F1" s="475"/>
      <c r="G1" s="475"/>
      <c r="H1" s="475"/>
      <c r="I1" s="475"/>
      <c r="J1" s="475"/>
      <c r="K1" s="475"/>
      <c r="L1" s="475"/>
      <c r="M1" s="475"/>
      <c r="N1" s="475"/>
      <c r="O1" s="475"/>
      <c r="P1" s="475"/>
      <c r="Q1" s="476"/>
    </row>
    <row r="2" spans="2:20" s="1" customFormat="1" ht="19.5" customHeight="1" thickBot="1" x14ac:dyDescent="0.3">
      <c r="B2" s="387" t="s">
        <v>1284</v>
      </c>
      <c r="C2" s="387"/>
      <c r="D2" s="387"/>
      <c r="E2" s="387"/>
      <c r="F2" s="387"/>
      <c r="G2" s="387"/>
      <c r="H2" s="387"/>
      <c r="I2" s="387"/>
      <c r="J2" s="387"/>
      <c r="K2" s="387"/>
      <c r="L2" s="387"/>
      <c r="M2" s="387"/>
      <c r="N2" s="387"/>
      <c r="O2" s="387"/>
      <c r="P2" s="387"/>
      <c r="Q2" s="387"/>
    </row>
    <row r="3" spans="2:20" s="1" customFormat="1" ht="65.25" customHeight="1" thickBot="1" x14ac:dyDescent="0.3">
      <c r="B3" s="357" t="s">
        <v>534</v>
      </c>
      <c r="C3" s="357"/>
      <c r="D3" s="357"/>
      <c r="E3" s="357"/>
      <c r="F3" s="357"/>
      <c r="G3" s="357"/>
      <c r="H3" s="357"/>
      <c r="I3" s="357"/>
      <c r="J3" s="357"/>
      <c r="K3" s="357"/>
      <c r="L3" s="357"/>
      <c r="M3" s="357"/>
      <c r="N3" s="357"/>
      <c r="O3" s="357"/>
      <c r="P3" s="357"/>
      <c r="Q3" s="357"/>
    </row>
    <row r="4" spans="2:20" s="1" customFormat="1" ht="19.5" customHeight="1" thickBot="1" x14ac:dyDescent="0.3">
      <c r="B4" s="388" t="s">
        <v>535</v>
      </c>
      <c r="C4" s="388"/>
      <c r="D4" s="388"/>
      <c r="E4" s="388"/>
      <c r="F4" s="388"/>
      <c r="G4" s="388"/>
      <c r="H4" s="388"/>
      <c r="I4" s="388"/>
      <c r="J4" s="388"/>
      <c r="K4" s="388"/>
      <c r="L4" s="388"/>
      <c r="M4" s="388"/>
      <c r="N4" s="388"/>
      <c r="O4" s="388"/>
      <c r="P4" s="388"/>
      <c r="Q4" s="388"/>
    </row>
    <row r="5" spans="2:20" s="1" customFormat="1" ht="21" customHeight="1" thickBot="1" x14ac:dyDescent="0.3">
      <c r="B5" s="479" t="s">
        <v>536</v>
      </c>
      <c r="C5" s="479"/>
      <c r="D5" s="479"/>
      <c r="E5" s="479"/>
      <c r="F5" s="479"/>
      <c r="G5" s="479"/>
      <c r="H5" s="479"/>
      <c r="I5" s="479"/>
      <c r="J5" s="479"/>
      <c r="K5" s="479"/>
      <c r="L5" s="479"/>
      <c r="M5" s="479"/>
      <c r="N5" s="479"/>
      <c r="O5" s="479"/>
      <c r="P5" s="479"/>
      <c r="Q5" s="479"/>
    </row>
    <row r="6" spans="2:20" s="3" customFormat="1" ht="34.5" customHeight="1" thickBot="1" x14ac:dyDescent="0.3">
      <c r="B6" s="357" t="s">
        <v>3</v>
      </c>
      <c r="C6" s="357"/>
      <c r="D6" s="357"/>
      <c r="E6" s="357" t="s">
        <v>4</v>
      </c>
      <c r="F6" s="357" t="s">
        <v>5</v>
      </c>
      <c r="G6" s="357"/>
      <c r="H6" s="396" t="s">
        <v>6</v>
      </c>
      <c r="I6" s="395"/>
      <c r="J6" s="391" t="s">
        <v>7</v>
      </c>
      <c r="K6" s="393" t="s">
        <v>1293</v>
      </c>
      <c r="L6" s="391" t="s">
        <v>1292</v>
      </c>
      <c r="M6" s="357" t="s">
        <v>8</v>
      </c>
      <c r="N6" s="357" t="s">
        <v>9</v>
      </c>
      <c r="O6" s="357" t="s">
        <v>10</v>
      </c>
      <c r="P6" s="390" t="s">
        <v>11</v>
      </c>
      <c r="Q6" s="357" t="s">
        <v>12</v>
      </c>
    </row>
    <row r="7" spans="2:20" s="3" customFormat="1" ht="45.75" customHeight="1" thickBot="1" x14ac:dyDescent="0.3">
      <c r="B7" s="166" t="s">
        <v>13</v>
      </c>
      <c r="C7" s="166" t="s">
        <v>14</v>
      </c>
      <c r="D7" s="166" t="s">
        <v>15</v>
      </c>
      <c r="E7" s="357"/>
      <c r="F7" s="11" t="s">
        <v>16</v>
      </c>
      <c r="G7" s="166" t="s">
        <v>17</v>
      </c>
      <c r="H7" s="158" t="s">
        <v>16</v>
      </c>
      <c r="I7" s="159" t="s">
        <v>19</v>
      </c>
      <c r="J7" s="392"/>
      <c r="K7" s="394"/>
      <c r="L7" s="392"/>
      <c r="M7" s="357"/>
      <c r="N7" s="357"/>
      <c r="O7" s="357"/>
      <c r="P7" s="390"/>
      <c r="Q7" s="357"/>
    </row>
    <row r="8" spans="2:20" s="3" customFormat="1" ht="68.45" customHeight="1" thickBot="1" x14ac:dyDescent="0.3">
      <c r="B8" s="335">
        <v>31</v>
      </c>
      <c r="C8" s="341" t="s">
        <v>537</v>
      </c>
      <c r="D8" s="341" t="s">
        <v>538</v>
      </c>
      <c r="E8" s="335" t="s">
        <v>539</v>
      </c>
      <c r="F8" s="368">
        <v>72000</v>
      </c>
      <c r="G8" s="335" t="s">
        <v>551</v>
      </c>
      <c r="H8" s="329">
        <v>26335</v>
      </c>
      <c r="I8" s="381">
        <f>H8/F8</f>
        <v>0.36576388888888889</v>
      </c>
      <c r="J8" s="210" t="s">
        <v>540</v>
      </c>
      <c r="K8" s="208">
        <v>44612</v>
      </c>
      <c r="L8" s="487" t="s">
        <v>1100</v>
      </c>
      <c r="M8" s="335" t="s">
        <v>541</v>
      </c>
      <c r="N8" s="365" t="s">
        <v>40</v>
      </c>
      <c r="O8" s="365" t="s">
        <v>126</v>
      </c>
      <c r="P8" s="507">
        <v>0.5</v>
      </c>
      <c r="Q8" s="510" t="s">
        <v>1289</v>
      </c>
    </row>
    <row r="9" spans="2:20" s="3" customFormat="1" ht="68.45" customHeight="1" thickBot="1" x14ac:dyDescent="0.3">
      <c r="B9" s="356"/>
      <c r="C9" s="359"/>
      <c r="D9" s="359"/>
      <c r="E9" s="356"/>
      <c r="F9" s="369"/>
      <c r="G9" s="356"/>
      <c r="H9" s="330"/>
      <c r="I9" s="382"/>
      <c r="J9" s="210" t="s">
        <v>542</v>
      </c>
      <c r="K9" s="208">
        <v>44612</v>
      </c>
      <c r="L9" s="488"/>
      <c r="M9" s="356"/>
      <c r="N9" s="366"/>
      <c r="O9" s="366"/>
      <c r="P9" s="508"/>
      <c r="Q9" s="511"/>
    </row>
    <row r="10" spans="2:20" s="3" customFormat="1" ht="68.45" customHeight="1" thickBot="1" x14ac:dyDescent="0.3">
      <c r="B10" s="356"/>
      <c r="C10" s="359"/>
      <c r="D10" s="359"/>
      <c r="E10" s="356"/>
      <c r="F10" s="369"/>
      <c r="G10" s="356"/>
      <c r="H10" s="330"/>
      <c r="I10" s="382"/>
      <c r="J10" s="210" t="s">
        <v>543</v>
      </c>
      <c r="K10" s="208">
        <v>44612</v>
      </c>
      <c r="L10" s="488"/>
      <c r="M10" s="356"/>
      <c r="N10" s="366"/>
      <c r="O10" s="366"/>
      <c r="P10" s="508"/>
      <c r="Q10" s="511"/>
    </row>
    <row r="11" spans="2:20" s="3" customFormat="1" ht="68.45" customHeight="1" thickBot="1" x14ac:dyDescent="0.3">
      <c r="B11" s="356"/>
      <c r="C11" s="359"/>
      <c r="D11" s="359"/>
      <c r="E11" s="356"/>
      <c r="F11" s="369"/>
      <c r="G11" s="356"/>
      <c r="H11" s="330"/>
      <c r="I11" s="382"/>
      <c r="J11" s="210" t="s">
        <v>544</v>
      </c>
      <c r="K11" s="208">
        <v>44612</v>
      </c>
      <c r="L11" s="488"/>
      <c r="M11" s="356"/>
      <c r="N11" s="366"/>
      <c r="O11" s="366"/>
      <c r="P11" s="508"/>
      <c r="Q11" s="511"/>
    </row>
    <row r="12" spans="2:20" s="3" customFormat="1" ht="68.45" customHeight="1" thickBot="1" x14ac:dyDescent="0.3">
      <c r="B12" s="356"/>
      <c r="C12" s="359"/>
      <c r="D12" s="359"/>
      <c r="E12" s="356"/>
      <c r="F12" s="369"/>
      <c r="G12" s="356"/>
      <c r="H12" s="330"/>
      <c r="I12" s="382"/>
      <c r="J12" s="210" t="s">
        <v>545</v>
      </c>
      <c r="K12" s="208">
        <v>44612</v>
      </c>
      <c r="L12" s="488"/>
      <c r="M12" s="356"/>
      <c r="N12" s="366"/>
      <c r="O12" s="366"/>
      <c r="P12" s="508"/>
      <c r="Q12" s="511"/>
    </row>
    <row r="13" spans="2:20" s="14" customFormat="1" ht="68.45" customHeight="1" thickBot="1" x14ac:dyDescent="0.3">
      <c r="B13" s="356"/>
      <c r="C13" s="359"/>
      <c r="D13" s="359"/>
      <c r="E13" s="356"/>
      <c r="F13" s="369"/>
      <c r="G13" s="356"/>
      <c r="H13" s="330"/>
      <c r="I13" s="382"/>
      <c r="J13" s="195" t="s">
        <v>546</v>
      </c>
      <c r="K13" s="208">
        <v>44612</v>
      </c>
      <c r="L13" s="488"/>
      <c r="M13" s="356"/>
      <c r="N13" s="366"/>
      <c r="O13" s="366"/>
      <c r="P13" s="508"/>
      <c r="Q13" s="511"/>
    </row>
    <row r="14" spans="2:20" s="14" customFormat="1" ht="68.45" customHeight="1" thickBot="1" x14ac:dyDescent="0.3">
      <c r="B14" s="336"/>
      <c r="C14" s="342"/>
      <c r="D14" s="342"/>
      <c r="E14" s="336"/>
      <c r="F14" s="370"/>
      <c r="G14" s="336"/>
      <c r="H14" s="331"/>
      <c r="I14" s="383"/>
      <c r="J14" s="195" t="s">
        <v>547</v>
      </c>
      <c r="K14" s="197">
        <v>44743</v>
      </c>
      <c r="L14" s="489"/>
      <c r="M14" s="336"/>
      <c r="N14" s="367"/>
      <c r="O14" s="367"/>
      <c r="P14" s="509"/>
      <c r="Q14" s="512"/>
    </row>
    <row r="15" spans="2:20" s="1" customFormat="1" ht="21" customHeight="1" thickBot="1" x14ac:dyDescent="0.3">
      <c r="B15" s="479" t="s">
        <v>548</v>
      </c>
      <c r="C15" s="479"/>
      <c r="D15" s="479"/>
      <c r="E15" s="479"/>
      <c r="F15" s="479"/>
      <c r="G15" s="479"/>
      <c r="H15" s="479"/>
      <c r="I15" s="479"/>
      <c r="J15" s="479"/>
      <c r="K15" s="479"/>
      <c r="L15" s="479"/>
      <c r="M15" s="479"/>
      <c r="N15" s="479"/>
      <c r="O15" s="479"/>
      <c r="P15" s="479"/>
      <c r="Q15" s="479"/>
    </row>
    <row r="16" spans="2:20" ht="66" customHeight="1" thickBot="1" x14ac:dyDescent="0.3">
      <c r="B16" s="482">
        <v>32</v>
      </c>
      <c r="C16" s="407" t="s">
        <v>549</v>
      </c>
      <c r="D16" s="407" t="s">
        <v>550</v>
      </c>
      <c r="E16" s="406" t="s">
        <v>539</v>
      </c>
      <c r="F16" s="483">
        <v>391448</v>
      </c>
      <c r="G16" s="503" t="s">
        <v>551</v>
      </c>
      <c r="H16" s="483">
        <v>354621</v>
      </c>
      <c r="I16" s="417">
        <f>H16/F16</f>
        <v>0.90592109296764833</v>
      </c>
      <c r="J16" s="211" t="s">
        <v>552</v>
      </c>
      <c r="K16" s="212">
        <v>44581</v>
      </c>
      <c r="L16" s="212">
        <v>44908</v>
      </c>
      <c r="M16" s="421" t="s">
        <v>553</v>
      </c>
      <c r="N16" s="424" t="s">
        <v>498</v>
      </c>
      <c r="O16" s="424" t="s">
        <v>498</v>
      </c>
      <c r="P16" s="417">
        <v>1</v>
      </c>
      <c r="Q16" s="481" t="s">
        <v>1289</v>
      </c>
      <c r="T16" s="4">
        <f>Q2</f>
        <v>0</v>
      </c>
    </row>
    <row r="17" spans="2:17" ht="66" customHeight="1" thickBot="1" x14ac:dyDescent="0.3">
      <c r="B17" s="482"/>
      <c r="C17" s="407"/>
      <c r="D17" s="407"/>
      <c r="E17" s="406"/>
      <c r="F17" s="484"/>
      <c r="G17" s="503"/>
      <c r="H17" s="484"/>
      <c r="I17" s="417"/>
      <c r="J17" s="211" t="s">
        <v>554</v>
      </c>
      <c r="K17" s="212">
        <v>44581</v>
      </c>
      <c r="L17" s="212">
        <v>44908</v>
      </c>
      <c r="M17" s="423"/>
      <c r="N17" s="426"/>
      <c r="O17" s="426"/>
      <c r="P17" s="417"/>
      <c r="Q17" s="481"/>
    </row>
    <row r="18" spans="2:17" ht="66" customHeight="1" thickBot="1" x14ac:dyDescent="0.3">
      <c r="B18" s="482"/>
      <c r="C18" s="407"/>
      <c r="D18" s="407"/>
      <c r="E18" s="406"/>
      <c r="F18" s="484"/>
      <c r="G18" s="503"/>
      <c r="H18" s="484"/>
      <c r="I18" s="417"/>
      <c r="J18" s="211" t="s">
        <v>555</v>
      </c>
      <c r="K18" s="212">
        <v>44581</v>
      </c>
      <c r="L18" s="212">
        <v>44908</v>
      </c>
      <c r="M18" s="421" t="s">
        <v>556</v>
      </c>
      <c r="N18" s="424" t="s">
        <v>557</v>
      </c>
      <c r="O18" s="424" t="s">
        <v>558</v>
      </c>
      <c r="P18" s="417"/>
      <c r="Q18" s="481"/>
    </row>
    <row r="19" spans="2:17" ht="66" customHeight="1" thickBot="1" x14ac:dyDescent="0.3">
      <c r="B19" s="482"/>
      <c r="C19" s="407"/>
      <c r="D19" s="407"/>
      <c r="E19" s="406"/>
      <c r="F19" s="484"/>
      <c r="G19" s="503"/>
      <c r="H19" s="484"/>
      <c r="I19" s="417"/>
      <c r="J19" s="211" t="s">
        <v>559</v>
      </c>
      <c r="K19" s="212">
        <v>44581</v>
      </c>
      <c r="L19" s="212">
        <v>44908</v>
      </c>
      <c r="M19" s="423"/>
      <c r="N19" s="426"/>
      <c r="O19" s="426"/>
      <c r="P19" s="417"/>
      <c r="Q19" s="491"/>
    </row>
    <row r="20" spans="2:17" ht="66" customHeight="1" thickBot="1" x14ac:dyDescent="0.3">
      <c r="B20" s="482"/>
      <c r="C20" s="407"/>
      <c r="D20" s="407"/>
      <c r="E20" s="406"/>
      <c r="F20" s="484"/>
      <c r="G20" s="406" t="s">
        <v>560</v>
      </c>
      <c r="H20" s="484"/>
      <c r="I20" s="417"/>
      <c r="J20" s="211" t="s">
        <v>561</v>
      </c>
      <c r="K20" s="212">
        <v>44581</v>
      </c>
      <c r="L20" s="212">
        <v>44908</v>
      </c>
      <c r="M20" s="421" t="s">
        <v>562</v>
      </c>
      <c r="N20" s="418" t="s">
        <v>563</v>
      </c>
      <c r="O20" s="418" t="s">
        <v>563</v>
      </c>
      <c r="P20" s="417"/>
      <c r="Q20" s="491"/>
    </row>
    <row r="21" spans="2:17" ht="66" customHeight="1" thickBot="1" x14ac:dyDescent="0.3">
      <c r="B21" s="482"/>
      <c r="C21" s="407"/>
      <c r="D21" s="407"/>
      <c r="E21" s="406"/>
      <c r="F21" s="484"/>
      <c r="G21" s="406"/>
      <c r="H21" s="484"/>
      <c r="I21" s="417"/>
      <c r="J21" s="87" t="s">
        <v>564</v>
      </c>
      <c r="K21" s="212">
        <v>44581</v>
      </c>
      <c r="L21" s="212">
        <v>44908</v>
      </c>
      <c r="M21" s="423"/>
      <c r="N21" s="420"/>
      <c r="O21" s="420"/>
      <c r="P21" s="417"/>
      <c r="Q21" s="491"/>
    </row>
    <row r="22" spans="2:17" ht="66" customHeight="1" thickBot="1" x14ac:dyDescent="0.3">
      <c r="B22" s="482"/>
      <c r="C22" s="407"/>
      <c r="D22" s="407"/>
      <c r="E22" s="406"/>
      <c r="F22" s="484"/>
      <c r="G22" s="406" t="s">
        <v>565</v>
      </c>
      <c r="H22" s="484"/>
      <c r="I22" s="417"/>
      <c r="J22" s="211" t="s">
        <v>566</v>
      </c>
      <c r="K22" s="212">
        <v>44581</v>
      </c>
      <c r="L22" s="212">
        <v>44909</v>
      </c>
      <c r="M22" s="163" t="s">
        <v>567</v>
      </c>
      <c r="N22" s="164" t="s">
        <v>568</v>
      </c>
      <c r="O22" s="164" t="s">
        <v>568</v>
      </c>
      <c r="P22" s="417"/>
      <c r="Q22" s="491"/>
    </row>
    <row r="23" spans="2:17" ht="66" customHeight="1" thickBot="1" x14ac:dyDescent="0.3">
      <c r="B23" s="482"/>
      <c r="C23" s="407"/>
      <c r="D23" s="407"/>
      <c r="E23" s="406"/>
      <c r="F23" s="485"/>
      <c r="G23" s="406"/>
      <c r="H23" s="485"/>
      <c r="I23" s="417"/>
      <c r="J23" s="211" t="s">
        <v>569</v>
      </c>
      <c r="K23" s="212">
        <v>44581</v>
      </c>
      <c r="L23" s="212">
        <v>44909</v>
      </c>
      <c r="M23" s="163" t="s">
        <v>570</v>
      </c>
      <c r="N23" s="164" t="s">
        <v>568</v>
      </c>
      <c r="O23" s="164" t="s">
        <v>568</v>
      </c>
      <c r="P23" s="417"/>
      <c r="Q23" s="491"/>
    </row>
    <row r="24" spans="2:17" ht="60.95" customHeight="1" thickBot="1" x14ac:dyDescent="0.3">
      <c r="B24" s="482">
        <v>33</v>
      </c>
      <c r="C24" s="407" t="s">
        <v>571</v>
      </c>
      <c r="D24" s="407" t="s">
        <v>572</v>
      </c>
      <c r="E24" s="406" t="s">
        <v>539</v>
      </c>
      <c r="F24" s="483">
        <v>10000</v>
      </c>
      <c r="G24" s="406" t="s">
        <v>551</v>
      </c>
      <c r="H24" s="483">
        <v>4000</v>
      </c>
      <c r="I24" s="480">
        <f>H24/F24</f>
        <v>0.4</v>
      </c>
      <c r="J24" s="211" t="s">
        <v>573</v>
      </c>
      <c r="K24" s="213">
        <v>44581</v>
      </c>
      <c r="L24" s="213">
        <v>44742</v>
      </c>
      <c r="M24" s="421" t="s">
        <v>574</v>
      </c>
      <c r="N24" s="418" t="s">
        <v>197</v>
      </c>
      <c r="O24" s="418" t="s">
        <v>575</v>
      </c>
      <c r="P24" s="500">
        <v>0.8</v>
      </c>
      <c r="Q24" s="481" t="s">
        <v>1289</v>
      </c>
    </row>
    <row r="25" spans="2:17" ht="60.95" customHeight="1" thickBot="1" x14ac:dyDescent="0.3">
      <c r="B25" s="482"/>
      <c r="C25" s="407"/>
      <c r="D25" s="407"/>
      <c r="E25" s="406"/>
      <c r="F25" s="484"/>
      <c r="G25" s="406"/>
      <c r="H25" s="484"/>
      <c r="I25" s="480"/>
      <c r="J25" s="211" t="s">
        <v>576</v>
      </c>
      <c r="K25" s="212">
        <v>44581</v>
      </c>
      <c r="L25" s="213">
        <v>44742</v>
      </c>
      <c r="M25" s="422"/>
      <c r="N25" s="419"/>
      <c r="O25" s="419"/>
      <c r="P25" s="501"/>
      <c r="Q25" s="481"/>
    </row>
    <row r="26" spans="2:17" ht="60.95" customHeight="1" thickBot="1" x14ac:dyDescent="0.3">
      <c r="B26" s="482"/>
      <c r="C26" s="407"/>
      <c r="D26" s="407"/>
      <c r="E26" s="406"/>
      <c r="F26" s="484"/>
      <c r="G26" s="406"/>
      <c r="H26" s="484"/>
      <c r="I26" s="480"/>
      <c r="J26" s="211" t="s">
        <v>545</v>
      </c>
      <c r="K26" s="213">
        <v>44581</v>
      </c>
      <c r="L26" s="213">
        <v>44908</v>
      </c>
      <c r="M26" s="423"/>
      <c r="N26" s="420"/>
      <c r="O26" s="420"/>
      <c r="P26" s="501"/>
      <c r="Q26" s="481"/>
    </row>
    <row r="27" spans="2:17" ht="60.95" customHeight="1" thickBot="1" x14ac:dyDescent="0.3">
      <c r="B27" s="482"/>
      <c r="C27" s="407"/>
      <c r="D27" s="407"/>
      <c r="E27" s="406"/>
      <c r="F27" s="484"/>
      <c r="G27" s="406"/>
      <c r="H27" s="484"/>
      <c r="I27" s="480"/>
      <c r="J27" s="211" t="s">
        <v>577</v>
      </c>
      <c r="K27" s="213">
        <v>44593</v>
      </c>
      <c r="L27" s="451" t="s">
        <v>1101</v>
      </c>
      <c r="M27" s="421" t="s">
        <v>578</v>
      </c>
      <c r="N27" s="418" t="s">
        <v>353</v>
      </c>
      <c r="O27" s="418" t="s">
        <v>126</v>
      </c>
      <c r="P27" s="501"/>
      <c r="Q27" s="481"/>
    </row>
    <row r="28" spans="2:17" ht="60.95" customHeight="1" thickBot="1" x14ac:dyDescent="0.3">
      <c r="B28" s="482"/>
      <c r="C28" s="407"/>
      <c r="D28" s="407"/>
      <c r="E28" s="406"/>
      <c r="F28" s="484"/>
      <c r="G28" s="406"/>
      <c r="H28" s="484"/>
      <c r="I28" s="480"/>
      <c r="J28" s="211" t="s">
        <v>423</v>
      </c>
      <c r="K28" s="213">
        <v>44612</v>
      </c>
      <c r="L28" s="506"/>
      <c r="M28" s="423"/>
      <c r="N28" s="420"/>
      <c r="O28" s="420"/>
      <c r="P28" s="501"/>
      <c r="Q28" s="481"/>
    </row>
    <row r="29" spans="2:17" ht="60.95" customHeight="1" thickBot="1" x14ac:dyDescent="0.3">
      <c r="B29" s="482"/>
      <c r="C29" s="407"/>
      <c r="D29" s="407"/>
      <c r="E29" s="406"/>
      <c r="F29" s="484"/>
      <c r="G29" s="406"/>
      <c r="H29" s="484"/>
      <c r="I29" s="480"/>
      <c r="J29" s="211" t="s">
        <v>579</v>
      </c>
      <c r="K29" s="213">
        <v>44581</v>
      </c>
      <c r="L29" s="506"/>
      <c r="M29" s="421" t="s">
        <v>580</v>
      </c>
      <c r="N29" s="418" t="s">
        <v>222</v>
      </c>
      <c r="O29" s="418" t="s">
        <v>581</v>
      </c>
      <c r="P29" s="501"/>
      <c r="Q29" s="481"/>
    </row>
    <row r="30" spans="2:17" ht="60.95" customHeight="1" thickBot="1" x14ac:dyDescent="0.3">
      <c r="B30" s="482"/>
      <c r="C30" s="407"/>
      <c r="D30" s="407"/>
      <c r="E30" s="406"/>
      <c r="F30" s="485"/>
      <c r="G30" s="406"/>
      <c r="H30" s="485"/>
      <c r="I30" s="480"/>
      <c r="J30" s="211" t="s">
        <v>582</v>
      </c>
      <c r="K30" s="213">
        <v>44896</v>
      </c>
      <c r="L30" s="464"/>
      <c r="M30" s="423"/>
      <c r="N30" s="420"/>
      <c r="O30" s="420"/>
      <c r="P30" s="502"/>
      <c r="Q30" s="481"/>
    </row>
    <row r="31" spans="2:17" ht="64.5" customHeight="1" thickBot="1" x14ac:dyDescent="0.3">
      <c r="B31" s="406">
        <v>34</v>
      </c>
      <c r="C31" s="407" t="s">
        <v>583</v>
      </c>
      <c r="D31" s="407" t="s">
        <v>584</v>
      </c>
      <c r="E31" s="406" t="s">
        <v>539</v>
      </c>
      <c r="F31" s="408">
        <v>16000</v>
      </c>
      <c r="G31" s="406" t="s">
        <v>551</v>
      </c>
      <c r="H31" s="483">
        <v>16000</v>
      </c>
      <c r="I31" s="417">
        <f>H31/F31</f>
        <v>1</v>
      </c>
      <c r="J31" s="211" t="s">
        <v>585</v>
      </c>
      <c r="K31" s="212">
        <v>44613</v>
      </c>
      <c r="L31" s="228">
        <v>44651</v>
      </c>
      <c r="M31" s="421" t="s">
        <v>586</v>
      </c>
      <c r="N31" s="424" t="s">
        <v>91</v>
      </c>
      <c r="O31" s="424" t="s">
        <v>91</v>
      </c>
      <c r="P31" s="417">
        <v>1</v>
      </c>
      <c r="Q31" s="481" t="s">
        <v>1289</v>
      </c>
    </row>
    <row r="32" spans="2:17" ht="64.5" customHeight="1" thickBot="1" x14ac:dyDescent="0.3">
      <c r="B32" s="406"/>
      <c r="C32" s="407"/>
      <c r="D32" s="407"/>
      <c r="E32" s="406"/>
      <c r="F32" s="409"/>
      <c r="G32" s="406"/>
      <c r="H32" s="484"/>
      <c r="I32" s="417"/>
      <c r="J32" s="211" t="s">
        <v>587</v>
      </c>
      <c r="K32" s="212">
        <v>44614</v>
      </c>
      <c r="L32" s="228">
        <v>44834</v>
      </c>
      <c r="M32" s="422"/>
      <c r="N32" s="425"/>
      <c r="O32" s="425"/>
      <c r="P32" s="417"/>
      <c r="Q32" s="481"/>
    </row>
    <row r="33" spans="2:17" ht="64.5" customHeight="1" thickBot="1" x14ac:dyDescent="0.3">
      <c r="B33" s="406"/>
      <c r="C33" s="407"/>
      <c r="D33" s="407"/>
      <c r="E33" s="406"/>
      <c r="F33" s="409"/>
      <c r="G33" s="406"/>
      <c r="H33" s="484"/>
      <c r="I33" s="417"/>
      <c r="J33" s="211" t="s">
        <v>588</v>
      </c>
      <c r="K33" s="212">
        <v>44743</v>
      </c>
      <c r="L33" s="228">
        <v>44813</v>
      </c>
      <c r="M33" s="422"/>
      <c r="N33" s="425"/>
      <c r="O33" s="425"/>
      <c r="P33" s="417"/>
      <c r="Q33" s="481"/>
    </row>
    <row r="34" spans="2:17" ht="64.5" customHeight="1" thickBot="1" x14ac:dyDescent="0.3">
      <c r="B34" s="406"/>
      <c r="C34" s="407"/>
      <c r="D34" s="407"/>
      <c r="E34" s="406"/>
      <c r="F34" s="409"/>
      <c r="G34" s="406"/>
      <c r="H34" s="484"/>
      <c r="I34" s="417"/>
      <c r="J34" s="211" t="s">
        <v>589</v>
      </c>
      <c r="K34" s="212">
        <v>44837</v>
      </c>
      <c r="L34" s="228">
        <v>44890</v>
      </c>
      <c r="M34" s="423"/>
      <c r="N34" s="426"/>
      <c r="O34" s="426"/>
      <c r="P34" s="417"/>
      <c r="Q34" s="481"/>
    </row>
    <row r="35" spans="2:17" ht="64.5" customHeight="1" thickBot="1" x14ac:dyDescent="0.3">
      <c r="B35" s="406"/>
      <c r="C35" s="407"/>
      <c r="D35" s="407"/>
      <c r="E35" s="406"/>
      <c r="F35" s="409"/>
      <c r="G35" s="406"/>
      <c r="H35" s="484"/>
      <c r="I35" s="417"/>
      <c r="J35" s="211" t="s">
        <v>590</v>
      </c>
      <c r="K35" s="212">
        <v>44834</v>
      </c>
      <c r="L35" s="228">
        <v>44813</v>
      </c>
      <c r="M35" s="421" t="s">
        <v>591</v>
      </c>
      <c r="N35" s="424" t="s">
        <v>91</v>
      </c>
      <c r="O35" s="424" t="s">
        <v>91</v>
      </c>
      <c r="P35" s="417"/>
      <c r="Q35" s="481"/>
    </row>
    <row r="36" spans="2:17" ht="64.5" customHeight="1" thickBot="1" x14ac:dyDescent="0.3">
      <c r="B36" s="406"/>
      <c r="C36" s="407"/>
      <c r="D36" s="407"/>
      <c r="E36" s="406"/>
      <c r="F36" s="409"/>
      <c r="G36" s="406"/>
      <c r="H36" s="484"/>
      <c r="I36" s="417"/>
      <c r="J36" s="211" t="s">
        <v>592</v>
      </c>
      <c r="K36" s="212">
        <v>44896</v>
      </c>
      <c r="L36" s="228">
        <v>44908</v>
      </c>
      <c r="M36" s="422"/>
      <c r="N36" s="425"/>
      <c r="O36" s="425"/>
      <c r="P36" s="417"/>
      <c r="Q36" s="481"/>
    </row>
    <row r="37" spans="2:17" ht="64.5" customHeight="1" thickBot="1" x14ac:dyDescent="0.3">
      <c r="B37" s="406"/>
      <c r="C37" s="407"/>
      <c r="D37" s="407"/>
      <c r="E37" s="406"/>
      <c r="F37" s="410"/>
      <c r="G37" s="406"/>
      <c r="H37" s="485"/>
      <c r="I37" s="417"/>
      <c r="J37" s="211" t="s">
        <v>593</v>
      </c>
      <c r="K37" s="212">
        <v>44915</v>
      </c>
      <c r="L37" s="228">
        <v>44908</v>
      </c>
      <c r="M37" s="423"/>
      <c r="N37" s="426"/>
      <c r="O37" s="426"/>
      <c r="P37" s="417"/>
      <c r="Q37" s="481"/>
    </row>
    <row r="38" spans="2:17" s="14" customFormat="1" ht="63.6" customHeight="1" thickBot="1" x14ac:dyDescent="0.3">
      <c r="B38" s="337">
        <v>35</v>
      </c>
      <c r="C38" s="371" t="s">
        <v>594</v>
      </c>
      <c r="D38" s="371" t="s">
        <v>595</v>
      </c>
      <c r="E38" s="343" t="s">
        <v>539</v>
      </c>
      <c r="F38" s="329">
        <v>210000</v>
      </c>
      <c r="G38" s="504" t="s">
        <v>551</v>
      </c>
      <c r="H38" s="329">
        <v>36400</v>
      </c>
      <c r="I38" s="338">
        <f>H38/F38</f>
        <v>0.17333333333333334</v>
      </c>
      <c r="J38" s="195" t="s">
        <v>596</v>
      </c>
      <c r="K38" s="197">
        <v>44581</v>
      </c>
      <c r="L38" s="197">
        <v>44908</v>
      </c>
      <c r="M38" s="341" t="s">
        <v>597</v>
      </c>
      <c r="N38" s="335" t="s">
        <v>454</v>
      </c>
      <c r="O38" s="335" t="s">
        <v>454</v>
      </c>
      <c r="P38" s="338">
        <v>1</v>
      </c>
      <c r="Q38" s="339" t="s">
        <v>1289</v>
      </c>
    </row>
    <row r="39" spans="2:17" s="14" customFormat="1" ht="63.6" customHeight="1" thickBot="1" x14ac:dyDescent="0.3">
      <c r="B39" s="337"/>
      <c r="C39" s="371"/>
      <c r="D39" s="371"/>
      <c r="E39" s="343"/>
      <c r="F39" s="330"/>
      <c r="G39" s="505"/>
      <c r="H39" s="330"/>
      <c r="I39" s="338"/>
      <c r="J39" s="195" t="s">
        <v>598</v>
      </c>
      <c r="K39" s="197">
        <v>44581</v>
      </c>
      <c r="L39" s="197">
        <v>44908</v>
      </c>
      <c r="M39" s="342"/>
      <c r="N39" s="336"/>
      <c r="O39" s="336"/>
      <c r="P39" s="338"/>
      <c r="Q39" s="339"/>
    </row>
    <row r="40" spans="2:17" s="14" customFormat="1" ht="63.6" customHeight="1" thickBot="1" x14ac:dyDescent="0.3">
      <c r="B40" s="337"/>
      <c r="C40" s="371"/>
      <c r="D40" s="371"/>
      <c r="E40" s="343"/>
      <c r="F40" s="330"/>
      <c r="G40" s="169" t="s">
        <v>560</v>
      </c>
      <c r="H40" s="330"/>
      <c r="I40" s="338"/>
      <c r="J40" s="195" t="s">
        <v>599</v>
      </c>
      <c r="K40" s="197">
        <v>44581</v>
      </c>
      <c r="L40" s="197">
        <v>44908</v>
      </c>
      <c r="M40" s="341" t="s">
        <v>600</v>
      </c>
      <c r="N40" s="335" t="s">
        <v>190</v>
      </c>
      <c r="O40" s="335" t="s">
        <v>191</v>
      </c>
      <c r="P40" s="338"/>
      <c r="Q40" s="340"/>
    </row>
    <row r="41" spans="2:17" s="14" customFormat="1" ht="63.6" customHeight="1" thickBot="1" x14ac:dyDescent="0.3">
      <c r="B41" s="337"/>
      <c r="C41" s="371"/>
      <c r="D41" s="371"/>
      <c r="E41" s="343"/>
      <c r="F41" s="331"/>
      <c r="G41" s="169" t="s">
        <v>565</v>
      </c>
      <c r="H41" s="330"/>
      <c r="I41" s="338"/>
      <c r="J41" s="195" t="s">
        <v>592</v>
      </c>
      <c r="K41" s="197">
        <v>44581</v>
      </c>
      <c r="L41" s="197">
        <v>44908</v>
      </c>
      <c r="M41" s="342"/>
      <c r="N41" s="336"/>
      <c r="O41" s="336"/>
      <c r="P41" s="338"/>
      <c r="Q41" s="340"/>
    </row>
    <row r="42" spans="2:17" s="14" customFormat="1" ht="39.75" customHeight="1" thickBot="1" x14ac:dyDescent="0.3">
      <c r="B42" s="337">
        <v>36</v>
      </c>
      <c r="C42" s="371" t="s">
        <v>601</v>
      </c>
      <c r="D42" s="371" t="s">
        <v>602</v>
      </c>
      <c r="E42" s="343" t="s">
        <v>539</v>
      </c>
      <c r="F42" s="329">
        <v>158500</v>
      </c>
      <c r="G42" s="503" t="s">
        <v>551</v>
      </c>
      <c r="H42" s="329">
        <v>11000</v>
      </c>
      <c r="I42" s="338">
        <f>H42/F42</f>
        <v>6.9400630914826497E-2</v>
      </c>
      <c r="J42" s="195" t="s">
        <v>603</v>
      </c>
      <c r="K42" s="197">
        <v>44581</v>
      </c>
      <c r="L42" s="197">
        <v>44908</v>
      </c>
      <c r="M42" s="171" t="s">
        <v>604</v>
      </c>
      <c r="N42" s="170" t="s">
        <v>462</v>
      </c>
      <c r="O42" s="170" t="s">
        <v>454</v>
      </c>
      <c r="P42" s="338">
        <v>1</v>
      </c>
      <c r="Q42" s="339" t="s">
        <v>1289</v>
      </c>
    </row>
    <row r="43" spans="2:17" s="14" customFormat="1" ht="42" customHeight="1" thickBot="1" x14ac:dyDescent="0.3">
      <c r="B43" s="337"/>
      <c r="C43" s="371"/>
      <c r="D43" s="371"/>
      <c r="E43" s="343"/>
      <c r="F43" s="330"/>
      <c r="G43" s="503"/>
      <c r="H43" s="330"/>
      <c r="I43" s="338"/>
      <c r="J43" s="195" t="s">
        <v>605</v>
      </c>
      <c r="K43" s="197">
        <v>44581</v>
      </c>
      <c r="L43" s="197">
        <v>44908</v>
      </c>
      <c r="M43" s="341" t="s">
        <v>556</v>
      </c>
      <c r="N43" s="335" t="s">
        <v>606</v>
      </c>
      <c r="O43" s="335" t="s">
        <v>606</v>
      </c>
      <c r="P43" s="338"/>
      <c r="Q43" s="340"/>
    </row>
    <row r="44" spans="2:17" s="14" customFormat="1" ht="43.5" customHeight="1" thickBot="1" x14ac:dyDescent="0.3">
      <c r="B44" s="337"/>
      <c r="C44" s="371"/>
      <c r="D44" s="371"/>
      <c r="E44" s="343"/>
      <c r="F44" s="330"/>
      <c r="G44" s="169" t="s">
        <v>560</v>
      </c>
      <c r="H44" s="330"/>
      <c r="I44" s="338"/>
      <c r="J44" s="195" t="s">
        <v>607</v>
      </c>
      <c r="K44" s="197">
        <v>44581</v>
      </c>
      <c r="L44" s="197">
        <v>44908</v>
      </c>
      <c r="M44" s="342"/>
      <c r="N44" s="336"/>
      <c r="O44" s="336"/>
      <c r="P44" s="338"/>
      <c r="Q44" s="340"/>
    </row>
    <row r="45" spans="2:17" s="14" customFormat="1" ht="45.75" customHeight="1" thickBot="1" x14ac:dyDescent="0.3">
      <c r="B45" s="337"/>
      <c r="C45" s="371"/>
      <c r="D45" s="371"/>
      <c r="E45" s="343"/>
      <c r="F45" s="330"/>
      <c r="G45" s="343" t="s">
        <v>565</v>
      </c>
      <c r="H45" s="330"/>
      <c r="I45" s="338"/>
      <c r="J45" s="195" t="s">
        <v>608</v>
      </c>
      <c r="K45" s="197">
        <v>44581</v>
      </c>
      <c r="L45" s="197">
        <v>44908</v>
      </c>
      <c r="M45" s="171" t="s">
        <v>609</v>
      </c>
      <c r="N45" s="170" t="s">
        <v>610</v>
      </c>
      <c r="O45" s="170" t="s">
        <v>610</v>
      </c>
      <c r="P45" s="338"/>
      <c r="Q45" s="340"/>
    </row>
    <row r="46" spans="2:17" s="14" customFormat="1" ht="40.5" customHeight="1" thickBot="1" x14ac:dyDescent="0.3">
      <c r="B46" s="337"/>
      <c r="C46" s="371"/>
      <c r="D46" s="371"/>
      <c r="E46" s="343"/>
      <c r="F46" s="330"/>
      <c r="G46" s="343"/>
      <c r="H46" s="330"/>
      <c r="I46" s="338"/>
      <c r="J46" s="195" t="s">
        <v>611</v>
      </c>
      <c r="K46" s="197">
        <v>44581</v>
      </c>
      <c r="L46" s="197">
        <v>44908</v>
      </c>
      <c r="M46" s="171" t="s">
        <v>612</v>
      </c>
      <c r="N46" s="170" t="s">
        <v>613</v>
      </c>
      <c r="O46" s="170" t="s">
        <v>613</v>
      </c>
      <c r="P46" s="338"/>
      <c r="Q46" s="340"/>
    </row>
    <row r="47" spans="2:17" s="14" customFormat="1" ht="46.5" customHeight="1" thickBot="1" x14ac:dyDescent="0.3">
      <c r="B47" s="337"/>
      <c r="C47" s="371"/>
      <c r="D47" s="371"/>
      <c r="E47" s="343"/>
      <c r="F47" s="330"/>
      <c r="G47" s="343" t="s">
        <v>614</v>
      </c>
      <c r="H47" s="330"/>
      <c r="I47" s="338"/>
      <c r="J47" s="442" t="s">
        <v>615</v>
      </c>
      <c r="K47" s="444">
        <v>44581</v>
      </c>
      <c r="L47" s="444">
        <v>44908</v>
      </c>
      <c r="M47" s="171" t="s">
        <v>616</v>
      </c>
      <c r="N47" s="170" t="s">
        <v>613</v>
      </c>
      <c r="O47" s="170" t="s">
        <v>613</v>
      </c>
      <c r="P47" s="338"/>
      <c r="Q47" s="340"/>
    </row>
    <row r="48" spans="2:17" s="14" customFormat="1" ht="39.75" customHeight="1" thickBot="1" x14ac:dyDescent="0.3">
      <c r="B48" s="337"/>
      <c r="C48" s="371"/>
      <c r="D48" s="371"/>
      <c r="E48" s="343"/>
      <c r="F48" s="331"/>
      <c r="G48" s="343"/>
      <c r="H48" s="331"/>
      <c r="I48" s="338"/>
      <c r="J48" s="443"/>
      <c r="K48" s="445"/>
      <c r="L48" s="445"/>
      <c r="M48" s="179" t="s">
        <v>617</v>
      </c>
      <c r="N48" s="170" t="s">
        <v>618</v>
      </c>
      <c r="O48" s="170" t="s">
        <v>618</v>
      </c>
      <c r="P48" s="338"/>
      <c r="Q48" s="340"/>
    </row>
    <row r="49" spans="2:17" ht="72" customHeight="1" thickBot="1" x14ac:dyDescent="0.3">
      <c r="B49" s="482">
        <v>37</v>
      </c>
      <c r="C49" s="407" t="s">
        <v>619</v>
      </c>
      <c r="D49" s="407" t="s">
        <v>620</v>
      </c>
      <c r="E49" s="406" t="s">
        <v>539</v>
      </c>
      <c r="F49" s="483">
        <v>74000</v>
      </c>
      <c r="G49" s="418" t="s">
        <v>551</v>
      </c>
      <c r="H49" s="483">
        <v>10000</v>
      </c>
      <c r="I49" s="480">
        <f>H49/F49</f>
        <v>0.13513513513513514</v>
      </c>
      <c r="J49" s="195" t="s">
        <v>603</v>
      </c>
      <c r="K49" s="197">
        <v>44581</v>
      </c>
      <c r="L49" s="197">
        <v>44908</v>
      </c>
      <c r="M49" s="407" t="s">
        <v>621</v>
      </c>
      <c r="N49" s="406" t="s">
        <v>622</v>
      </c>
      <c r="O49" s="406" t="s">
        <v>114</v>
      </c>
      <c r="P49" s="417">
        <v>1</v>
      </c>
      <c r="Q49" s="481" t="s">
        <v>1289</v>
      </c>
    </row>
    <row r="50" spans="2:17" ht="72" customHeight="1" thickBot="1" x14ac:dyDescent="0.3">
      <c r="B50" s="482"/>
      <c r="C50" s="407"/>
      <c r="D50" s="407"/>
      <c r="E50" s="406"/>
      <c r="F50" s="484"/>
      <c r="G50" s="420"/>
      <c r="H50" s="484"/>
      <c r="I50" s="480"/>
      <c r="J50" s="195" t="s">
        <v>605</v>
      </c>
      <c r="K50" s="197">
        <v>44581</v>
      </c>
      <c r="L50" s="197">
        <v>44908</v>
      </c>
      <c r="M50" s="407"/>
      <c r="N50" s="406"/>
      <c r="O50" s="406"/>
      <c r="P50" s="417"/>
      <c r="Q50" s="481"/>
    </row>
    <row r="51" spans="2:17" ht="72" customHeight="1" thickBot="1" x14ac:dyDescent="0.3">
      <c r="B51" s="482"/>
      <c r="C51" s="407"/>
      <c r="D51" s="407"/>
      <c r="E51" s="406"/>
      <c r="F51" s="484"/>
      <c r="G51" s="418" t="s">
        <v>560</v>
      </c>
      <c r="H51" s="484"/>
      <c r="I51" s="480"/>
      <c r="J51" s="195" t="s">
        <v>607</v>
      </c>
      <c r="K51" s="197">
        <v>44581</v>
      </c>
      <c r="L51" s="197">
        <v>44908</v>
      </c>
      <c r="M51" s="407"/>
      <c r="N51" s="406"/>
      <c r="O51" s="406"/>
      <c r="P51" s="417"/>
      <c r="Q51" s="481"/>
    </row>
    <row r="52" spans="2:17" ht="72" customHeight="1" thickBot="1" x14ac:dyDescent="0.3">
      <c r="B52" s="482"/>
      <c r="C52" s="407"/>
      <c r="D52" s="407"/>
      <c r="E52" s="406"/>
      <c r="F52" s="484"/>
      <c r="G52" s="420"/>
      <c r="H52" s="484"/>
      <c r="I52" s="480"/>
      <c r="J52" s="195" t="s">
        <v>608</v>
      </c>
      <c r="K52" s="197">
        <v>44581</v>
      </c>
      <c r="L52" s="197">
        <v>44908</v>
      </c>
      <c r="M52" s="407"/>
      <c r="N52" s="406"/>
      <c r="O52" s="406"/>
      <c r="P52" s="417"/>
      <c r="Q52" s="491"/>
    </row>
    <row r="53" spans="2:17" ht="72" customHeight="1" thickBot="1" x14ac:dyDescent="0.3">
      <c r="B53" s="482"/>
      <c r="C53" s="407"/>
      <c r="D53" s="407"/>
      <c r="E53" s="406"/>
      <c r="F53" s="484"/>
      <c r="G53" s="165" t="s">
        <v>565</v>
      </c>
      <c r="H53" s="484"/>
      <c r="I53" s="480"/>
      <c r="J53" s="195" t="s">
        <v>611</v>
      </c>
      <c r="K53" s="197">
        <v>44581</v>
      </c>
      <c r="L53" s="197">
        <v>44908</v>
      </c>
      <c r="M53" s="407"/>
      <c r="N53" s="406"/>
      <c r="O53" s="406"/>
      <c r="P53" s="417"/>
      <c r="Q53" s="491"/>
    </row>
    <row r="54" spans="2:17" ht="72" customHeight="1" thickBot="1" x14ac:dyDescent="0.3">
      <c r="B54" s="482"/>
      <c r="C54" s="407"/>
      <c r="D54" s="407"/>
      <c r="E54" s="406"/>
      <c r="F54" s="485"/>
      <c r="G54" s="55" t="s">
        <v>614</v>
      </c>
      <c r="H54" s="485"/>
      <c r="I54" s="480"/>
      <c r="J54" s="209" t="s">
        <v>615</v>
      </c>
      <c r="K54" s="197">
        <v>44581</v>
      </c>
      <c r="L54" s="197">
        <v>44908</v>
      </c>
      <c r="M54" s="407"/>
      <c r="N54" s="406"/>
      <c r="O54" s="406"/>
      <c r="P54" s="417"/>
      <c r="Q54" s="491"/>
    </row>
    <row r="55" spans="2:17" s="6" customFormat="1" ht="18" customHeight="1" thickBot="1" x14ac:dyDescent="0.3">
      <c r="B55" s="388" t="s">
        <v>623</v>
      </c>
      <c r="C55" s="388"/>
      <c r="D55" s="388"/>
      <c r="E55" s="388"/>
      <c r="F55" s="388"/>
      <c r="G55" s="388"/>
      <c r="H55" s="388"/>
      <c r="I55" s="388"/>
      <c r="J55" s="388"/>
      <c r="K55" s="388"/>
      <c r="L55" s="388"/>
      <c r="M55" s="388"/>
      <c r="N55" s="388"/>
      <c r="O55" s="388"/>
      <c r="P55" s="388"/>
      <c r="Q55" s="388"/>
    </row>
    <row r="56" spans="2:17" s="6" customFormat="1" ht="18" customHeight="1" thickBot="1" x14ac:dyDescent="0.3">
      <c r="B56" s="479" t="s">
        <v>624</v>
      </c>
      <c r="C56" s="479"/>
      <c r="D56" s="479"/>
      <c r="E56" s="479"/>
      <c r="F56" s="479"/>
      <c r="G56" s="479"/>
      <c r="H56" s="479"/>
      <c r="I56" s="479"/>
      <c r="J56" s="479"/>
      <c r="K56" s="479"/>
      <c r="L56" s="479"/>
      <c r="M56" s="479"/>
      <c r="N56" s="479"/>
      <c r="O56" s="479"/>
      <c r="P56" s="479"/>
      <c r="Q56" s="479"/>
    </row>
    <row r="57" spans="2:17" ht="63" customHeight="1" thickBot="1" x14ac:dyDescent="0.3">
      <c r="B57" s="482">
        <v>38</v>
      </c>
      <c r="C57" s="407" t="s">
        <v>625</v>
      </c>
      <c r="D57" s="407" t="s">
        <v>626</v>
      </c>
      <c r="E57" s="406" t="s">
        <v>627</v>
      </c>
      <c r="F57" s="483">
        <v>458000</v>
      </c>
      <c r="G57" s="406" t="s">
        <v>1094</v>
      </c>
      <c r="H57" s="483">
        <v>458000</v>
      </c>
      <c r="I57" s="417">
        <f>H57/F57</f>
        <v>1</v>
      </c>
      <c r="J57" s="211" t="s">
        <v>628</v>
      </c>
      <c r="K57" s="212">
        <v>44572</v>
      </c>
      <c r="L57" s="212">
        <v>44907</v>
      </c>
      <c r="M57" s="421" t="s">
        <v>629</v>
      </c>
      <c r="N57" s="424" t="s">
        <v>630</v>
      </c>
      <c r="O57" s="424" t="s">
        <v>630</v>
      </c>
      <c r="P57" s="417">
        <v>0.94</v>
      </c>
      <c r="Q57" s="481" t="s">
        <v>1289</v>
      </c>
    </row>
    <row r="58" spans="2:17" ht="54.75" customHeight="1" thickBot="1" x14ac:dyDescent="0.3">
      <c r="B58" s="482"/>
      <c r="C58" s="407"/>
      <c r="D58" s="407"/>
      <c r="E58" s="406"/>
      <c r="F58" s="484"/>
      <c r="G58" s="406"/>
      <c r="H58" s="484"/>
      <c r="I58" s="417"/>
      <c r="J58" s="211" t="s">
        <v>631</v>
      </c>
      <c r="K58" s="212">
        <v>44572</v>
      </c>
      <c r="L58" s="212">
        <v>44902</v>
      </c>
      <c r="M58" s="423"/>
      <c r="N58" s="426"/>
      <c r="O58" s="426"/>
      <c r="P58" s="417"/>
      <c r="Q58" s="481"/>
    </row>
    <row r="59" spans="2:17" ht="94.5" customHeight="1" thickBot="1" x14ac:dyDescent="0.3">
      <c r="B59" s="482"/>
      <c r="C59" s="407"/>
      <c r="D59" s="407"/>
      <c r="E59" s="406"/>
      <c r="F59" s="484"/>
      <c r="G59" s="406"/>
      <c r="H59" s="484"/>
      <c r="I59" s="417"/>
      <c r="J59" s="211" t="s">
        <v>632</v>
      </c>
      <c r="K59" s="212">
        <v>44572</v>
      </c>
      <c r="L59" s="212">
        <v>44907</v>
      </c>
      <c r="M59" s="421" t="s">
        <v>633</v>
      </c>
      <c r="N59" s="424" t="s">
        <v>231</v>
      </c>
      <c r="O59" s="424" t="s">
        <v>231</v>
      </c>
      <c r="P59" s="417"/>
      <c r="Q59" s="481"/>
    </row>
    <row r="60" spans="2:17" ht="85.5" customHeight="1" thickBot="1" x14ac:dyDescent="0.3">
      <c r="B60" s="482"/>
      <c r="C60" s="407"/>
      <c r="D60" s="407"/>
      <c r="E60" s="406"/>
      <c r="F60" s="484"/>
      <c r="G60" s="406"/>
      <c r="H60" s="484"/>
      <c r="I60" s="417"/>
      <c r="J60" s="211" t="s">
        <v>634</v>
      </c>
      <c r="K60" s="212">
        <v>44572</v>
      </c>
      <c r="L60" s="212">
        <v>44907</v>
      </c>
      <c r="M60" s="423"/>
      <c r="N60" s="426"/>
      <c r="O60" s="426"/>
      <c r="P60" s="417"/>
      <c r="Q60" s="491"/>
    </row>
    <row r="61" spans="2:17" ht="71.25" customHeight="1" thickBot="1" x14ac:dyDescent="0.3">
      <c r="B61" s="482"/>
      <c r="C61" s="407"/>
      <c r="D61" s="407"/>
      <c r="E61" s="406"/>
      <c r="F61" s="484"/>
      <c r="G61" s="406"/>
      <c r="H61" s="484"/>
      <c r="I61" s="417"/>
      <c r="J61" s="211" t="s">
        <v>635</v>
      </c>
      <c r="K61" s="212">
        <v>44613</v>
      </c>
      <c r="L61" s="212">
        <v>44895</v>
      </c>
      <c r="M61" s="163" t="s">
        <v>636</v>
      </c>
      <c r="N61" s="164" t="s">
        <v>637</v>
      </c>
      <c r="O61" s="164" t="s">
        <v>235</v>
      </c>
      <c r="P61" s="417"/>
      <c r="Q61" s="491"/>
    </row>
    <row r="62" spans="2:17" ht="78" customHeight="1" thickBot="1" x14ac:dyDescent="0.3">
      <c r="B62" s="482"/>
      <c r="C62" s="407"/>
      <c r="D62" s="407"/>
      <c r="E62" s="406"/>
      <c r="F62" s="485"/>
      <c r="G62" s="406"/>
      <c r="H62" s="485"/>
      <c r="I62" s="417"/>
      <c r="J62" s="211" t="s">
        <v>638</v>
      </c>
      <c r="K62" s="212">
        <v>44613</v>
      </c>
      <c r="L62" s="212">
        <v>44895</v>
      </c>
      <c r="M62" s="163" t="s">
        <v>639</v>
      </c>
      <c r="N62" s="164" t="s">
        <v>640</v>
      </c>
      <c r="O62" s="164" t="s">
        <v>641</v>
      </c>
      <c r="P62" s="417"/>
      <c r="Q62" s="491"/>
    </row>
    <row r="63" spans="2:17" ht="125.45" customHeight="1" thickBot="1" x14ac:dyDescent="0.3">
      <c r="B63" s="337">
        <v>39</v>
      </c>
      <c r="C63" s="407" t="s">
        <v>642</v>
      </c>
      <c r="D63" s="407" t="s">
        <v>643</v>
      </c>
      <c r="E63" s="406" t="s">
        <v>627</v>
      </c>
      <c r="F63" s="483">
        <v>205898</v>
      </c>
      <c r="G63" s="406" t="s">
        <v>1095</v>
      </c>
      <c r="H63" s="483">
        <v>205898</v>
      </c>
      <c r="I63" s="417">
        <f>H63/F63</f>
        <v>1</v>
      </c>
      <c r="J63" s="211" t="s">
        <v>644</v>
      </c>
      <c r="K63" s="212">
        <v>44593</v>
      </c>
      <c r="L63" s="212">
        <v>44895</v>
      </c>
      <c r="M63" s="163" t="s">
        <v>645</v>
      </c>
      <c r="N63" s="164" t="s">
        <v>235</v>
      </c>
      <c r="O63" s="164" t="s">
        <v>235</v>
      </c>
      <c r="P63" s="417">
        <v>1</v>
      </c>
      <c r="Q63" s="481" t="s">
        <v>1289</v>
      </c>
    </row>
    <row r="64" spans="2:17" ht="124.9" customHeight="1" thickBot="1" x14ac:dyDescent="0.3">
      <c r="B64" s="337"/>
      <c r="C64" s="407"/>
      <c r="D64" s="407"/>
      <c r="E64" s="406"/>
      <c r="F64" s="484"/>
      <c r="G64" s="406"/>
      <c r="H64" s="484"/>
      <c r="I64" s="417"/>
      <c r="J64" s="211" t="s">
        <v>646</v>
      </c>
      <c r="K64" s="212">
        <v>44593</v>
      </c>
      <c r="L64" s="212">
        <v>44895</v>
      </c>
      <c r="M64" s="163" t="s">
        <v>647</v>
      </c>
      <c r="N64" s="164" t="s">
        <v>235</v>
      </c>
      <c r="O64" s="164" t="s">
        <v>235</v>
      </c>
      <c r="P64" s="417"/>
      <c r="Q64" s="491"/>
    </row>
    <row r="65" spans="2:17" ht="125.45" customHeight="1" thickBot="1" x14ac:dyDescent="0.3">
      <c r="B65" s="337"/>
      <c r="C65" s="407"/>
      <c r="D65" s="407"/>
      <c r="E65" s="406"/>
      <c r="F65" s="484"/>
      <c r="G65" s="406"/>
      <c r="H65" s="484"/>
      <c r="I65" s="417"/>
      <c r="J65" s="211" t="s">
        <v>648</v>
      </c>
      <c r="K65" s="212">
        <v>44593</v>
      </c>
      <c r="L65" s="212">
        <v>44894</v>
      </c>
      <c r="M65" s="163" t="s">
        <v>649</v>
      </c>
      <c r="N65" s="164" t="s">
        <v>637</v>
      </c>
      <c r="O65" s="164" t="s">
        <v>235</v>
      </c>
      <c r="P65" s="417"/>
      <c r="Q65" s="491"/>
    </row>
    <row r="66" spans="2:17" ht="331.5" customHeight="1" thickBot="1" x14ac:dyDescent="0.3">
      <c r="B66" s="337"/>
      <c r="C66" s="407"/>
      <c r="D66" s="407"/>
      <c r="E66" s="406"/>
      <c r="F66" s="485"/>
      <c r="G66" s="406"/>
      <c r="H66" s="485"/>
      <c r="I66" s="417"/>
      <c r="J66" s="211" t="s">
        <v>650</v>
      </c>
      <c r="K66" s="212">
        <v>44593</v>
      </c>
      <c r="L66" s="212">
        <v>44889</v>
      </c>
      <c r="M66" s="163" t="s">
        <v>651</v>
      </c>
      <c r="N66" s="164" t="s">
        <v>640</v>
      </c>
      <c r="O66" s="164" t="s">
        <v>641</v>
      </c>
      <c r="P66" s="417"/>
      <c r="Q66" s="491"/>
    </row>
    <row r="67" spans="2:17" ht="60.6" customHeight="1" thickBot="1" x14ac:dyDescent="0.3">
      <c r="B67" s="406">
        <v>40</v>
      </c>
      <c r="C67" s="407" t="s">
        <v>652</v>
      </c>
      <c r="D67" s="407" t="s">
        <v>653</v>
      </c>
      <c r="E67" s="418" t="s">
        <v>654</v>
      </c>
      <c r="F67" s="408">
        <v>6100</v>
      </c>
      <c r="G67" s="406" t="s">
        <v>1096</v>
      </c>
      <c r="H67" s="483">
        <v>0</v>
      </c>
      <c r="I67" s="417">
        <v>0</v>
      </c>
      <c r="J67" s="211" t="s">
        <v>655</v>
      </c>
      <c r="K67" s="212">
        <v>44593</v>
      </c>
      <c r="L67" s="228">
        <v>44742</v>
      </c>
      <c r="M67" s="421" t="s">
        <v>656</v>
      </c>
      <c r="N67" s="424" t="s">
        <v>72</v>
      </c>
      <c r="O67" s="482" t="s">
        <v>72</v>
      </c>
      <c r="P67" s="490">
        <v>0.8</v>
      </c>
      <c r="Q67" s="481" t="s">
        <v>1289</v>
      </c>
    </row>
    <row r="68" spans="2:17" ht="60.6" customHeight="1" thickBot="1" x14ac:dyDescent="0.3">
      <c r="B68" s="406"/>
      <c r="C68" s="407"/>
      <c r="D68" s="407"/>
      <c r="E68" s="420"/>
      <c r="F68" s="409"/>
      <c r="G68" s="406"/>
      <c r="H68" s="484"/>
      <c r="I68" s="417"/>
      <c r="J68" s="216" t="s">
        <v>657</v>
      </c>
      <c r="K68" s="212">
        <v>44593</v>
      </c>
      <c r="L68" s="228">
        <v>44770</v>
      </c>
      <c r="M68" s="422"/>
      <c r="N68" s="425"/>
      <c r="O68" s="482"/>
      <c r="P68" s="490"/>
      <c r="Q68" s="481"/>
    </row>
    <row r="69" spans="2:17" ht="60.6" customHeight="1" thickBot="1" x14ac:dyDescent="0.3">
      <c r="B69" s="406"/>
      <c r="C69" s="407"/>
      <c r="D69" s="407"/>
      <c r="E69" s="165" t="s">
        <v>658</v>
      </c>
      <c r="F69" s="409"/>
      <c r="G69" s="406"/>
      <c r="H69" s="484"/>
      <c r="I69" s="417"/>
      <c r="J69" s="216" t="s">
        <v>659</v>
      </c>
      <c r="K69" s="214">
        <v>44743</v>
      </c>
      <c r="L69" s="228">
        <v>44901</v>
      </c>
      <c r="M69" s="423"/>
      <c r="N69" s="426"/>
      <c r="O69" s="482"/>
      <c r="P69" s="490"/>
      <c r="Q69" s="481"/>
    </row>
    <row r="70" spans="2:17" ht="60.6" customHeight="1" thickBot="1" x14ac:dyDescent="0.3">
      <c r="B70" s="406"/>
      <c r="C70" s="407"/>
      <c r="D70" s="407"/>
      <c r="E70" s="165" t="s">
        <v>660</v>
      </c>
      <c r="F70" s="409"/>
      <c r="G70" s="406"/>
      <c r="H70" s="484"/>
      <c r="I70" s="417"/>
      <c r="J70" s="211" t="s">
        <v>661</v>
      </c>
      <c r="K70" s="212">
        <v>44743</v>
      </c>
      <c r="L70" s="228">
        <v>44804</v>
      </c>
      <c r="M70" s="407" t="s">
        <v>662</v>
      </c>
      <c r="N70" s="482" t="s">
        <v>72</v>
      </c>
      <c r="O70" s="482" t="s">
        <v>126</v>
      </c>
      <c r="P70" s="482"/>
      <c r="Q70" s="491"/>
    </row>
    <row r="71" spans="2:17" ht="162" customHeight="1" thickBot="1" x14ac:dyDescent="0.3">
      <c r="B71" s="406"/>
      <c r="C71" s="407"/>
      <c r="D71" s="407"/>
      <c r="E71" s="165" t="s">
        <v>663</v>
      </c>
      <c r="F71" s="410"/>
      <c r="G71" s="406"/>
      <c r="H71" s="485"/>
      <c r="I71" s="417"/>
      <c r="J71" s="211" t="s">
        <v>664</v>
      </c>
      <c r="K71" s="212">
        <v>44805</v>
      </c>
      <c r="L71" s="291" t="s">
        <v>1102</v>
      </c>
      <c r="M71" s="407"/>
      <c r="N71" s="482"/>
      <c r="O71" s="482"/>
      <c r="P71" s="482"/>
      <c r="Q71" s="491"/>
    </row>
    <row r="72" spans="2:17" s="6" customFormat="1" ht="17.100000000000001" customHeight="1" thickBot="1" x14ac:dyDescent="0.3">
      <c r="B72" s="479" t="s">
        <v>665</v>
      </c>
      <c r="C72" s="479"/>
      <c r="D72" s="479"/>
      <c r="E72" s="479"/>
      <c r="F72" s="479"/>
      <c r="G72" s="479"/>
      <c r="H72" s="479"/>
      <c r="I72" s="479"/>
      <c r="J72" s="479"/>
      <c r="K72" s="479"/>
      <c r="L72" s="479"/>
      <c r="M72" s="479"/>
      <c r="N72" s="479"/>
      <c r="O72" s="479"/>
      <c r="P72" s="479"/>
      <c r="Q72" s="479"/>
    </row>
    <row r="73" spans="2:17" s="177" customFormat="1" ht="73.5" customHeight="1" thickBot="1" x14ac:dyDescent="0.3">
      <c r="B73" s="348">
        <v>41</v>
      </c>
      <c r="C73" s="384" t="s">
        <v>666</v>
      </c>
      <c r="D73" s="384" t="s">
        <v>667</v>
      </c>
      <c r="E73" s="348" t="s">
        <v>32</v>
      </c>
      <c r="F73" s="494">
        <v>0</v>
      </c>
      <c r="G73" s="348"/>
      <c r="H73" s="494">
        <v>0</v>
      </c>
      <c r="I73" s="453">
        <v>0</v>
      </c>
      <c r="J73" s="218" t="s">
        <v>668</v>
      </c>
      <c r="K73" s="217">
        <v>44593</v>
      </c>
      <c r="L73" s="248">
        <v>44895</v>
      </c>
      <c r="M73" s="384" t="s">
        <v>669</v>
      </c>
      <c r="N73" s="348" t="s">
        <v>670</v>
      </c>
      <c r="O73" s="348" t="s">
        <v>581</v>
      </c>
      <c r="P73" s="453">
        <v>1</v>
      </c>
      <c r="Q73" s="497" t="s">
        <v>1289</v>
      </c>
    </row>
    <row r="74" spans="2:17" s="177" customFormat="1" ht="117.95" customHeight="1" thickBot="1" x14ac:dyDescent="0.3">
      <c r="B74" s="492"/>
      <c r="C74" s="493"/>
      <c r="D74" s="493"/>
      <c r="E74" s="492"/>
      <c r="F74" s="495"/>
      <c r="G74" s="492"/>
      <c r="H74" s="495"/>
      <c r="I74" s="454"/>
      <c r="J74" s="218" t="s">
        <v>671</v>
      </c>
      <c r="K74" s="217">
        <v>44621</v>
      </c>
      <c r="L74" s="248">
        <v>44896</v>
      </c>
      <c r="M74" s="385"/>
      <c r="N74" s="349"/>
      <c r="O74" s="349"/>
      <c r="P74" s="454"/>
      <c r="Q74" s="498"/>
    </row>
    <row r="75" spans="2:17" s="177" customFormat="1" ht="84.95" customHeight="1" thickBot="1" x14ac:dyDescent="0.3">
      <c r="B75" s="492"/>
      <c r="C75" s="493"/>
      <c r="D75" s="493"/>
      <c r="E75" s="492"/>
      <c r="F75" s="495"/>
      <c r="G75" s="492"/>
      <c r="H75" s="495"/>
      <c r="I75" s="454"/>
      <c r="J75" s="218" t="s">
        <v>672</v>
      </c>
      <c r="K75" s="217">
        <v>44683</v>
      </c>
      <c r="L75" s="248">
        <v>44895</v>
      </c>
      <c r="M75" s="384" t="s">
        <v>673</v>
      </c>
      <c r="N75" s="348" t="s">
        <v>51</v>
      </c>
      <c r="O75" s="348" t="s">
        <v>31</v>
      </c>
      <c r="P75" s="454"/>
      <c r="Q75" s="498"/>
    </row>
    <row r="76" spans="2:17" s="177" customFormat="1" ht="73.5" customHeight="1" thickBot="1" x14ac:dyDescent="0.3">
      <c r="B76" s="492"/>
      <c r="C76" s="493"/>
      <c r="D76" s="493"/>
      <c r="E76" s="492"/>
      <c r="F76" s="495"/>
      <c r="G76" s="492"/>
      <c r="H76" s="495"/>
      <c r="I76" s="454"/>
      <c r="J76" s="218" t="s">
        <v>674</v>
      </c>
      <c r="K76" s="217">
        <v>44743</v>
      </c>
      <c r="L76" s="248">
        <v>44711</v>
      </c>
      <c r="M76" s="385"/>
      <c r="N76" s="349"/>
      <c r="O76" s="349"/>
      <c r="P76" s="454"/>
      <c r="Q76" s="498"/>
    </row>
    <row r="77" spans="2:17" s="177" customFormat="1" ht="73.5" customHeight="1" thickBot="1" x14ac:dyDescent="0.3">
      <c r="B77" s="492"/>
      <c r="C77" s="493"/>
      <c r="D77" s="493"/>
      <c r="E77" s="492"/>
      <c r="F77" s="495"/>
      <c r="G77" s="492"/>
      <c r="H77" s="495"/>
      <c r="I77" s="454"/>
      <c r="J77" s="218" t="s">
        <v>675</v>
      </c>
      <c r="K77" s="217">
        <v>44593</v>
      </c>
      <c r="L77" s="248">
        <v>44895</v>
      </c>
      <c r="M77" s="178" t="s">
        <v>676</v>
      </c>
      <c r="N77" s="168" t="s">
        <v>51</v>
      </c>
      <c r="O77" s="168" t="s">
        <v>51</v>
      </c>
      <c r="P77" s="454"/>
      <c r="Q77" s="498"/>
    </row>
    <row r="78" spans="2:17" s="177" customFormat="1" ht="73.5" customHeight="1" thickBot="1" x14ac:dyDescent="0.3">
      <c r="B78" s="349"/>
      <c r="C78" s="385"/>
      <c r="D78" s="385"/>
      <c r="E78" s="349"/>
      <c r="F78" s="496"/>
      <c r="G78" s="349"/>
      <c r="H78" s="496"/>
      <c r="I78" s="486"/>
      <c r="J78" s="218" t="s">
        <v>677</v>
      </c>
      <c r="K78" s="217">
        <v>44593</v>
      </c>
      <c r="L78" s="248">
        <v>44895</v>
      </c>
      <c r="M78" s="178" t="s">
        <v>678</v>
      </c>
      <c r="N78" s="168" t="s">
        <v>163</v>
      </c>
      <c r="O78" s="168" t="s">
        <v>163</v>
      </c>
      <c r="P78" s="486"/>
      <c r="Q78" s="499"/>
    </row>
    <row r="79" spans="2:17" s="14" customFormat="1" ht="69" customHeight="1" thickBot="1" x14ac:dyDescent="0.3">
      <c r="B79" s="337">
        <v>42</v>
      </c>
      <c r="C79" s="371" t="s">
        <v>679</v>
      </c>
      <c r="D79" s="371" t="s">
        <v>680</v>
      </c>
      <c r="E79" s="343" t="s">
        <v>539</v>
      </c>
      <c r="F79" s="329">
        <v>200000</v>
      </c>
      <c r="G79" s="343" t="s">
        <v>551</v>
      </c>
      <c r="H79" s="329">
        <v>100000</v>
      </c>
      <c r="I79" s="338">
        <f>H79/F79</f>
        <v>0.5</v>
      </c>
      <c r="J79" s="195" t="s">
        <v>681</v>
      </c>
      <c r="K79" s="197">
        <v>44581</v>
      </c>
      <c r="L79" s="197">
        <v>44908</v>
      </c>
      <c r="M79" s="341" t="s">
        <v>682</v>
      </c>
      <c r="N79" s="365" t="s">
        <v>184</v>
      </c>
      <c r="O79" s="365" t="s">
        <v>184</v>
      </c>
      <c r="P79" s="338">
        <v>1</v>
      </c>
      <c r="Q79" s="339" t="s">
        <v>1289</v>
      </c>
    </row>
    <row r="80" spans="2:17" s="14" customFormat="1" ht="69" customHeight="1" thickBot="1" x14ac:dyDescent="0.3">
      <c r="B80" s="337"/>
      <c r="C80" s="371"/>
      <c r="D80" s="371"/>
      <c r="E80" s="343"/>
      <c r="F80" s="330"/>
      <c r="G80" s="343"/>
      <c r="H80" s="330"/>
      <c r="I80" s="338"/>
      <c r="J80" s="195" t="s">
        <v>683</v>
      </c>
      <c r="K80" s="197">
        <v>44581</v>
      </c>
      <c r="L80" s="197">
        <v>44908</v>
      </c>
      <c r="M80" s="342"/>
      <c r="N80" s="367"/>
      <c r="O80" s="367"/>
      <c r="P80" s="338"/>
      <c r="Q80" s="339"/>
    </row>
    <row r="81" spans="2:17" s="14" customFormat="1" ht="69" customHeight="1" thickBot="1" x14ac:dyDescent="0.3">
      <c r="B81" s="337"/>
      <c r="C81" s="371"/>
      <c r="D81" s="371"/>
      <c r="E81" s="343"/>
      <c r="F81" s="330"/>
      <c r="G81" s="343"/>
      <c r="H81" s="330"/>
      <c r="I81" s="338"/>
      <c r="J81" s="195" t="s">
        <v>684</v>
      </c>
      <c r="K81" s="197">
        <v>44581</v>
      </c>
      <c r="L81" s="197">
        <v>44908</v>
      </c>
      <c r="M81" s="341" t="s">
        <v>685</v>
      </c>
      <c r="N81" s="335" t="s">
        <v>231</v>
      </c>
      <c r="O81" s="335" t="s">
        <v>231</v>
      </c>
      <c r="P81" s="338"/>
      <c r="Q81" s="340"/>
    </row>
    <row r="82" spans="2:17" s="14" customFormat="1" ht="69" customHeight="1" thickBot="1" x14ac:dyDescent="0.3">
      <c r="B82" s="337"/>
      <c r="C82" s="371"/>
      <c r="D82" s="371"/>
      <c r="E82" s="343"/>
      <c r="F82" s="330"/>
      <c r="G82" s="343" t="s">
        <v>686</v>
      </c>
      <c r="H82" s="330"/>
      <c r="I82" s="338"/>
      <c r="J82" s="195" t="s">
        <v>687</v>
      </c>
      <c r="K82" s="197">
        <v>44581</v>
      </c>
      <c r="L82" s="197">
        <v>44908</v>
      </c>
      <c r="M82" s="342"/>
      <c r="N82" s="336"/>
      <c r="O82" s="336"/>
      <c r="P82" s="338"/>
      <c r="Q82" s="340"/>
    </row>
    <row r="83" spans="2:17" s="14" customFormat="1" ht="69" customHeight="1" thickBot="1" x14ac:dyDescent="0.3">
      <c r="B83" s="337"/>
      <c r="C83" s="371"/>
      <c r="D83" s="371"/>
      <c r="E83" s="343"/>
      <c r="F83" s="331"/>
      <c r="G83" s="343"/>
      <c r="H83" s="331"/>
      <c r="I83" s="338"/>
      <c r="J83" s="195" t="s">
        <v>688</v>
      </c>
      <c r="K83" s="197">
        <v>44581</v>
      </c>
      <c r="L83" s="197">
        <v>44908</v>
      </c>
      <c r="M83" s="171" t="s">
        <v>689</v>
      </c>
      <c r="N83" s="170" t="s">
        <v>690</v>
      </c>
      <c r="O83" s="170" t="s">
        <v>630</v>
      </c>
      <c r="P83" s="338"/>
      <c r="Q83" s="340"/>
    </row>
    <row r="84" spans="2:17" s="14" customFormat="1" ht="69" customHeight="1" thickBot="1" x14ac:dyDescent="0.3">
      <c r="B84" s="365">
        <v>43</v>
      </c>
      <c r="C84" s="341" t="s">
        <v>691</v>
      </c>
      <c r="D84" s="341" t="s">
        <v>692</v>
      </c>
      <c r="E84" s="335" t="s">
        <v>539</v>
      </c>
      <c r="F84" s="329">
        <v>160000</v>
      </c>
      <c r="G84" s="335" t="s">
        <v>551</v>
      </c>
      <c r="H84" s="329">
        <v>151790</v>
      </c>
      <c r="I84" s="440">
        <f>H84/F84</f>
        <v>0.94868750000000002</v>
      </c>
      <c r="J84" s="219" t="s">
        <v>693</v>
      </c>
      <c r="K84" s="197">
        <v>44581</v>
      </c>
      <c r="L84" s="197">
        <v>44742</v>
      </c>
      <c r="M84" s="341" t="s">
        <v>553</v>
      </c>
      <c r="N84" s="365" t="s">
        <v>413</v>
      </c>
      <c r="O84" s="365" t="s">
        <v>413</v>
      </c>
      <c r="P84" s="381">
        <v>0.8</v>
      </c>
      <c r="Q84" s="374" t="s">
        <v>1289</v>
      </c>
    </row>
    <row r="85" spans="2:17" s="14" customFormat="1" ht="80.45" customHeight="1" thickBot="1" x14ac:dyDescent="0.3">
      <c r="B85" s="366"/>
      <c r="C85" s="359"/>
      <c r="D85" s="359"/>
      <c r="E85" s="356"/>
      <c r="F85" s="330"/>
      <c r="G85" s="356"/>
      <c r="H85" s="330"/>
      <c r="I85" s="441"/>
      <c r="J85" s="219" t="s">
        <v>694</v>
      </c>
      <c r="K85" s="197">
        <v>44581</v>
      </c>
      <c r="L85" s="197">
        <v>44651</v>
      </c>
      <c r="M85" s="359"/>
      <c r="N85" s="366"/>
      <c r="O85" s="366"/>
      <c r="P85" s="382"/>
      <c r="Q85" s="399"/>
    </row>
    <row r="86" spans="2:17" s="14" customFormat="1" ht="69" customHeight="1" thickBot="1" x14ac:dyDescent="0.3">
      <c r="B86" s="366"/>
      <c r="C86" s="359"/>
      <c r="D86" s="359"/>
      <c r="E86" s="356"/>
      <c r="F86" s="330"/>
      <c r="G86" s="356"/>
      <c r="H86" s="330"/>
      <c r="I86" s="441"/>
      <c r="J86" s="219" t="s">
        <v>695</v>
      </c>
      <c r="K86" s="197">
        <v>44581</v>
      </c>
      <c r="L86" s="197">
        <v>44712</v>
      </c>
      <c r="M86" s="359"/>
      <c r="N86" s="366"/>
      <c r="O86" s="366"/>
      <c r="P86" s="382"/>
      <c r="Q86" s="399"/>
    </row>
    <row r="87" spans="2:17" s="14" customFormat="1" ht="69" customHeight="1" thickBot="1" x14ac:dyDescent="0.3">
      <c r="B87" s="366"/>
      <c r="C87" s="359"/>
      <c r="D87" s="359"/>
      <c r="E87" s="356"/>
      <c r="F87" s="330"/>
      <c r="G87" s="356"/>
      <c r="H87" s="330"/>
      <c r="I87" s="441"/>
      <c r="J87" s="219" t="s">
        <v>696</v>
      </c>
      <c r="K87" s="197">
        <v>44581</v>
      </c>
      <c r="L87" s="197">
        <v>44802</v>
      </c>
      <c r="M87" s="359"/>
      <c r="N87" s="366"/>
      <c r="O87" s="366"/>
      <c r="P87" s="382"/>
      <c r="Q87" s="399"/>
    </row>
    <row r="88" spans="2:17" s="14" customFormat="1" ht="69" customHeight="1" thickBot="1" x14ac:dyDescent="0.3">
      <c r="B88" s="366"/>
      <c r="C88" s="359"/>
      <c r="D88" s="359"/>
      <c r="E88" s="356"/>
      <c r="F88" s="330"/>
      <c r="G88" s="356"/>
      <c r="H88" s="330"/>
      <c r="I88" s="441"/>
      <c r="J88" s="219" t="s">
        <v>697</v>
      </c>
      <c r="K88" s="197">
        <v>44581</v>
      </c>
      <c r="L88" s="197">
        <v>44896</v>
      </c>
      <c r="M88" s="342"/>
      <c r="N88" s="367"/>
      <c r="O88" s="367"/>
      <c r="P88" s="382"/>
      <c r="Q88" s="399"/>
    </row>
    <row r="89" spans="2:17" s="14" customFormat="1" ht="69" customHeight="1" thickBot="1" x14ac:dyDescent="0.3">
      <c r="B89" s="366"/>
      <c r="C89" s="359"/>
      <c r="D89" s="359"/>
      <c r="E89" s="356"/>
      <c r="F89" s="330"/>
      <c r="G89" s="356"/>
      <c r="H89" s="330"/>
      <c r="I89" s="441"/>
      <c r="J89" s="219" t="s">
        <v>698</v>
      </c>
      <c r="K89" s="197">
        <v>44581</v>
      </c>
      <c r="L89" s="197">
        <v>44896</v>
      </c>
      <c r="M89" s="341" t="s">
        <v>699</v>
      </c>
      <c r="N89" s="365" t="s">
        <v>700</v>
      </c>
      <c r="O89" s="365" t="s">
        <v>1086</v>
      </c>
      <c r="P89" s="382"/>
      <c r="Q89" s="399"/>
    </row>
    <row r="90" spans="2:17" s="14" customFormat="1" ht="69" customHeight="1" thickBot="1" x14ac:dyDescent="0.3">
      <c r="B90" s="366"/>
      <c r="C90" s="359"/>
      <c r="D90" s="359"/>
      <c r="E90" s="356"/>
      <c r="F90" s="330"/>
      <c r="G90" s="356"/>
      <c r="H90" s="330"/>
      <c r="I90" s="441"/>
      <c r="J90" s="219" t="s">
        <v>701</v>
      </c>
      <c r="K90" s="197">
        <v>44581</v>
      </c>
      <c r="L90" s="197">
        <v>44742</v>
      </c>
      <c r="M90" s="359"/>
      <c r="N90" s="366"/>
      <c r="O90" s="366"/>
      <c r="P90" s="382"/>
      <c r="Q90" s="399"/>
    </row>
    <row r="91" spans="2:17" s="14" customFormat="1" ht="69" customHeight="1" thickBot="1" x14ac:dyDescent="0.3">
      <c r="B91" s="366"/>
      <c r="C91" s="359"/>
      <c r="D91" s="359"/>
      <c r="E91" s="356"/>
      <c r="F91" s="330"/>
      <c r="G91" s="356"/>
      <c r="H91" s="330"/>
      <c r="I91" s="441"/>
      <c r="J91" s="219" t="s">
        <v>702</v>
      </c>
      <c r="K91" s="197">
        <v>44581</v>
      </c>
      <c r="L91" s="197">
        <v>44904</v>
      </c>
      <c r="M91" s="359"/>
      <c r="N91" s="366"/>
      <c r="O91" s="366"/>
      <c r="P91" s="382"/>
      <c r="Q91" s="399"/>
    </row>
    <row r="92" spans="2:17" s="14" customFormat="1" ht="69" customHeight="1" thickBot="1" x14ac:dyDescent="0.3">
      <c r="B92" s="367"/>
      <c r="C92" s="342"/>
      <c r="D92" s="342"/>
      <c r="E92" s="336"/>
      <c r="F92" s="331"/>
      <c r="G92" s="336"/>
      <c r="H92" s="331"/>
      <c r="I92" s="447"/>
      <c r="J92" s="171" t="s">
        <v>703</v>
      </c>
      <c r="K92" s="197">
        <v>44581</v>
      </c>
      <c r="L92" s="247">
        <v>44915</v>
      </c>
      <c r="M92" s="342"/>
      <c r="N92" s="367"/>
      <c r="O92" s="367"/>
      <c r="P92" s="383"/>
      <c r="Q92" s="400"/>
    </row>
    <row r="93" spans="2:17" x14ac:dyDescent="0.25">
      <c r="F93" s="127"/>
      <c r="G93" s="127"/>
      <c r="H93" s="127"/>
    </row>
    <row r="96" spans="2:17" x14ac:dyDescent="0.25">
      <c r="G96" s="156"/>
    </row>
  </sheetData>
  <mergeCells count="231">
    <mergeCell ref="B1:Q1"/>
    <mergeCell ref="L27:L30"/>
    <mergeCell ref="O38:O39"/>
    <mergeCell ref="M40:M41"/>
    <mergeCell ref="N40:N41"/>
    <mergeCell ref="O40:O41"/>
    <mergeCell ref="M43:M44"/>
    <mergeCell ref="N43:N44"/>
    <mergeCell ref="O43:O44"/>
    <mergeCell ref="P8:P14"/>
    <mergeCell ref="Q8:Q14"/>
    <mergeCell ref="M16:M17"/>
    <mergeCell ref="N16:N17"/>
    <mergeCell ref="O16:O17"/>
    <mergeCell ref="M18:M19"/>
    <mergeCell ref="N18:N19"/>
    <mergeCell ref="O18:O19"/>
    <mergeCell ref="B15:Q15"/>
    <mergeCell ref="Q16:Q23"/>
    <mergeCell ref="G20:G21"/>
    <mergeCell ref="E8:E14"/>
    <mergeCell ref="F8:F14"/>
    <mergeCell ref="G8:G14"/>
    <mergeCell ref="H8:H14"/>
    <mergeCell ref="G16:G19"/>
    <mergeCell ref="B16:B23"/>
    <mergeCell ref="C16:C23"/>
    <mergeCell ref="D16:D23"/>
    <mergeCell ref="E16:E23"/>
    <mergeCell ref="F16:F23"/>
    <mergeCell ref="H16:H23"/>
    <mergeCell ref="B56:Q56"/>
    <mergeCell ref="Q49:Q54"/>
    <mergeCell ref="O49:O54"/>
    <mergeCell ref="N49:N54"/>
    <mergeCell ref="Q38:Q41"/>
    <mergeCell ref="Q42:Q48"/>
    <mergeCell ref="C38:C41"/>
    <mergeCell ref="D38:D41"/>
    <mergeCell ref="F38:F41"/>
    <mergeCell ref="I38:I41"/>
    <mergeCell ref="H38:H41"/>
    <mergeCell ref="H42:H48"/>
    <mergeCell ref="J47:J48"/>
    <mergeCell ref="K47:K48"/>
    <mergeCell ref="L47:L48"/>
    <mergeCell ref="M38:M39"/>
    <mergeCell ref="N38:N39"/>
    <mergeCell ref="B67:B71"/>
    <mergeCell ref="C67:C71"/>
    <mergeCell ref="D67:D71"/>
    <mergeCell ref="F67:F71"/>
    <mergeCell ref="G63:G66"/>
    <mergeCell ref="I63:I66"/>
    <mergeCell ref="B42:B48"/>
    <mergeCell ref="C42:C48"/>
    <mergeCell ref="D42:D48"/>
    <mergeCell ref="E42:E48"/>
    <mergeCell ref="F42:F48"/>
    <mergeCell ref="E38:E41"/>
    <mergeCell ref="B38:B41"/>
    <mergeCell ref="P63:P66"/>
    <mergeCell ref="M20:M21"/>
    <mergeCell ref="N20:N21"/>
    <mergeCell ref="O20:O21"/>
    <mergeCell ref="M49:M54"/>
    <mergeCell ref="G42:G43"/>
    <mergeCell ref="I42:I48"/>
    <mergeCell ref="P42:P48"/>
    <mergeCell ref="G45:G46"/>
    <mergeCell ref="G47:G48"/>
    <mergeCell ref="G38:G39"/>
    <mergeCell ref="O27:O28"/>
    <mergeCell ref="O29:O30"/>
    <mergeCell ref="N24:N26"/>
    <mergeCell ref="O24:O26"/>
    <mergeCell ref="M35:M37"/>
    <mergeCell ref="N35:N37"/>
    <mergeCell ref="O35:O37"/>
    <mergeCell ref="N31:N34"/>
    <mergeCell ref="O31:O34"/>
    <mergeCell ref="M31:M34"/>
    <mergeCell ref="I16:I23"/>
    <mergeCell ref="P16:P23"/>
    <mergeCell ref="G22:G23"/>
    <mergeCell ref="Q63:Q66"/>
    <mergeCell ref="B57:B62"/>
    <mergeCell ref="C57:C62"/>
    <mergeCell ref="H63:H66"/>
    <mergeCell ref="H49:H54"/>
    <mergeCell ref="H57:H62"/>
    <mergeCell ref="I49:I54"/>
    <mergeCell ref="P24:P30"/>
    <mergeCell ref="E63:E66"/>
    <mergeCell ref="F63:F66"/>
    <mergeCell ref="P38:P41"/>
    <mergeCell ref="B55:Q55"/>
    <mergeCell ref="P49:P54"/>
    <mergeCell ref="M59:M60"/>
    <mergeCell ref="N59:N60"/>
    <mergeCell ref="O59:O60"/>
    <mergeCell ref="B49:B54"/>
    <mergeCell ref="C49:C54"/>
    <mergeCell ref="D49:D54"/>
    <mergeCell ref="E49:E54"/>
    <mergeCell ref="F49:F54"/>
    <mergeCell ref="G49:G50"/>
    <mergeCell ref="G51:G52"/>
    <mergeCell ref="D57:D62"/>
    <mergeCell ref="Q67:Q71"/>
    <mergeCell ref="M73:M74"/>
    <mergeCell ref="B72:Q72"/>
    <mergeCell ref="G57:G62"/>
    <mergeCell ref="I57:I62"/>
    <mergeCell ref="B63:B66"/>
    <mergeCell ref="C63:C66"/>
    <mergeCell ref="B73:B78"/>
    <mergeCell ref="C73:C78"/>
    <mergeCell ref="D73:D78"/>
    <mergeCell ref="E73:E78"/>
    <mergeCell ref="F73:F78"/>
    <mergeCell ref="G73:G78"/>
    <mergeCell ref="H73:H78"/>
    <mergeCell ref="I73:I78"/>
    <mergeCell ref="Q73:Q78"/>
    <mergeCell ref="P57:P62"/>
    <mergeCell ref="Q57:Q62"/>
    <mergeCell ref="E57:E62"/>
    <mergeCell ref="F57:F62"/>
    <mergeCell ref="M57:M58"/>
    <mergeCell ref="N57:N58"/>
    <mergeCell ref="D63:D66"/>
    <mergeCell ref="O57:O58"/>
    <mergeCell ref="I8:I14"/>
    <mergeCell ref="B8:B14"/>
    <mergeCell ref="M8:M14"/>
    <mergeCell ref="N8:N14"/>
    <mergeCell ref="O8:O14"/>
    <mergeCell ref="C8:C14"/>
    <mergeCell ref="D8:D14"/>
    <mergeCell ref="L8:L14"/>
    <mergeCell ref="Q79:Q83"/>
    <mergeCell ref="G82:G83"/>
    <mergeCell ref="G79:G81"/>
    <mergeCell ref="B79:B83"/>
    <mergeCell ref="C79:C83"/>
    <mergeCell ref="D79:D83"/>
    <mergeCell ref="E79:E83"/>
    <mergeCell ref="F79:F83"/>
    <mergeCell ref="G67:G71"/>
    <mergeCell ref="I67:I71"/>
    <mergeCell ref="P67:P71"/>
    <mergeCell ref="O70:O71"/>
    <mergeCell ref="N70:N71"/>
    <mergeCell ref="M70:M71"/>
    <mergeCell ref="M67:M69"/>
    <mergeCell ref="N67:N69"/>
    <mergeCell ref="B84:B92"/>
    <mergeCell ref="C84:C92"/>
    <mergeCell ref="D84:D92"/>
    <mergeCell ref="E84:E92"/>
    <mergeCell ref="F84:F92"/>
    <mergeCell ref="G84:G92"/>
    <mergeCell ref="H84:H92"/>
    <mergeCell ref="I84:I92"/>
    <mergeCell ref="P84:P92"/>
    <mergeCell ref="M84:M88"/>
    <mergeCell ref="N84:N88"/>
    <mergeCell ref="O84:O88"/>
    <mergeCell ref="Q84:Q92"/>
    <mergeCell ref="M89:M92"/>
    <mergeCell ref="N89:N92"/>
    <mergeCell ref="O89:O92"/>
    <mergeCell ref="I79:I83"/>
    <mergeCell ref="P79:P83"/>
    <mergeCell ref="H79:H83"/>
    <mergeCell ref="M79:M80"/>
    <mergeCell ref="N79:N80"/>
    <mergeCell ref="O79:O80"/>
    <mergeCell ref="M81:M82"/>
    <mergeCell ref="N81:N82"/>
    <mergeCell ref="O81:O82"/>
    <mergeCell ref="O67:O69"/>
    <mergeCell ref="P73:P78"/>
    <mergeCell ref="E67:E68"/>
    <mergeCell ref="M75:M76"/>
    <mergeCell ref="N73:N74"/>
    <mergeCell ref="H67:H71"/>
    <mergeCell ref="O73:O74"/>
    <mergeCell ref="O75:O76"/>
    <mergeCell ref="N75:N76"/>
    <mergeCell ref="G24:G30"/>
    <mergeCell ref="I24:I30"/>
    <mergeCell ref="Q24:Q30"/>
    <mergeCell ref="B31:B37"/>
    <mergeCell ref="C31:C37"/>
    <mergeCell ref="D31:D37"/>
    <mergeCell ref="E31:E37"/>
    <mergeCell ref="F31:F37"/>
    <mergeCell ref="G31:G37"/>
    <mergeCell ref="I31:I37"/>
    <mergeCell ref="P31:P37"/>
    <mergeCell ref="Q31:Q37"/>
    <mergeCell ref="B24:B30"/>
    <mergeCell ref="C24:C30"/>
    <mergeCell ref="D24:D30"/>
    <mergeCell ref="E24:E30"/>
    <mergeCell ref="F24:F30"/>
    <mergeCell ref="H31:H37"/>
    <mergeCell ref="H24:H30"/>
    <mergeCell ref="M24:M26"/>
    <mergeCell ref="M27:M28"/>
    <mergeCell ref="M29:M30"/>
    <mergeCell ref="N29:N30"/>
    <mergeCell ref="N27:N28"/>
    <mergeCell ref="B6:D6"/>
    <mergeCell ref="E6:E7"/>
    <mergeCell ref="F6:G6"/>
    <mergeCell ref="M6:M7"/>
    <mergeCell ref="N6:N7"/>
    <mergeCell ref="B2:Q2"/>
    <mergeCell ref="B3:Q3"/>
    <mergeCell ref="B4:Q4"/>
    <mergeCell ref="B5:Q5"/>
    <mergeCell ref="O6:O7"/>
    <mergeCell ref="P6:P7"/>
    <mergeCell ref="Q6:Q7"/>
    <mergeCell ref="H6:I6"/>
    <mergeCell ref="J6:J7"/>
    <mergeCell ref="K6:K7"/>
    <mergeCell ref="L6:L7"/>
  </mergeCells>
  <phoneticPr fontId="11"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B1:Q36"/>
  <sheetViews>
    <sheetView topLeftCell="E1" zoomScale="110" zoomScaleNormal="110" workbookViewId="0">
      <selection activeCell="K6" sqref="K6:L7"/>
    </sheetView>
  </sheetViews>
  <sheetFormatPr baseColWidth="10" defaultColWidth="10.85546875" defaultRowHeight="15" x14ac:dyDescent="0.25"/>
  <cols>
    <col min="1" max="1" width="4.140625" style="4" customWidth="1"/>
    <col min="2" max="2" width="10.5703125" style="4" customWidth="1"/>
    <col min="3" max="3" width="38.42578125" style="4" customWidth="1"/>
    <col min="4" max="4" width="42.85546875" style="4" customWidth="1"/>
    <col min="5" max="5" width="31.42578125" style="7" customWidth="1"/>
    <col min="6" max="6" width="14.140625" style="12" customWidth="1"/>
    <col min="7" max="7" width="14.5703125" style="7" customWidth="1"/>
    <col min="8" max="8" width="14.5703125" style="156" customWidth="1"/>
    <col min="9" max="9" width="13.28515625" style="90" customWidth="1"/>
    <col min="10" max="10" width="44.140625" style="90" customWidth="1"/>
    <col min="11" max="11" width="19.5703125" style="215" customWidth="1"/>
    <col min="12" max="12" width="24" style="90" customWidth="1"/>
    <col min="13" max="13" width="46.28515625" style="9" customWidth="1"/>
    <col min="14" max="14" width="21" style="8" customWidth="1"/>
    <col min="15" max="15" width="19.140625" style="8" customWidth="1"/>
    <col min="16" max="16" width="13.28515625" style="93" customWidth="1"/>
    <col min="17" max="17" width="100.42578125" style="4" customWidth="1"/>
    <col min="18" max="16384" width="10.85546875" style="4"/>
  </cols>
  <sheetData>
    <row r="1" spans="2:17" ht="15.75" thickBot="1" x14ac:dyDescent="0.3">
      <c r="B1" s="474" t="s">
        <v>1288</v>
      </c>
      <c r="C1" s="475"/>
      <c r="D1" s="475"/>
      <c r="E1" s="475"/>
      <c r="F1" s="475"/>
      <c r="G1" s="475"/>
      <c r="H1" s="475"/>
      <c r="I1" s="475"/>
      <c r="J1" s="475"/>
      <c r="K1" s="475"/>
      <c r="L1" s="475"/>
      <c r="M1" s="475"/>
      <c r="N1" s="475"/>
      <c r="O1" s="475"/>
      <c r="P1" s="475"/>
      <c r="Q1" s="476"/>
    </row>
    <row r="2" spans="2:17" s="1" customFormat="1" ht="30" customHeight="1" thickBot="1" x14ac:dyDescent="0.3">
      <c r="B2" s="477" t="s">
        <v>1285</v>
      </c>
      <c r="C2" s="477"/>
      <c r="D2" s="477"/>
      <c r="E2" s="477"/>
      <c r="F2" s="477"/>
      <c r="G2" s="477"/>
      <c r="H2" s="477"/>
      <c r="I2" s="477"/>
      <c r="J2" s="477"/>
      <c r="K2" s="477"/>
      <c r="L2" s="477"/>
      <c r="M2" s="477"/>
      <c r="N2" s="477"/>
      <c r="O2" s="477"/>
      <c r="P2" s="477"/>
      <c r="Q2" s="477"/>
    </row>
    <row r="3" spans="2:17" s="1" customFormat="1" ht="95.25" customHeight="1" thickBot="1" x14ac:dyDescent="0.3">
      <c r="B3" s="357" t="s">
        <v>704</v>
      </c>
      <c r="C3" s="357"/>
      <c r="D3" s="357"/>
      <c r="E3" s="357"/>
      <c r="F3" s="357"/>
      <c r="G3" s="357"/>
      <c r="H3" s="357"/>
      <c r="I3" s="357"/>
      <c r="J3" s="357"/>
      <c r="K3" s="357"/>
      <c r="L3" s="357"/>
      <c r="M3" s="357"/>
      <c r="N3" s="357"/>
      <c r="O3" s="357"/>
      <c r="P3" s="357"/>
      <c r="Q3" s="357"/>
    </row>
    <row r="4" spans="2:17" s="1" customFormat="1" ht="24" customHeight="1" thickBot="1" x14ac:dyDescent="0.3">
      <c r="B4" s="388" t="s">
        <v>705</v>
      </c>
      <c r="C4" s="513"/>
      <c r="D4" s="513"/>
      <c r="E4" s="513"/>
      <c r="F4" s="513"/>
      <c r="G4" s="513"/>
      <c r="H4" s="513"/>
      <c r="I4" s="513"/>
      <c r="J4" s="513"/>
      <c r="K4" s="513"/>
      <c r="L4" s="513"/>
      <c r="M4" s="513"/>
      <c r="N4" s="513"/>
      <c r="O4" s="513"/>
      <c r="P4" s="513"/>
      <c r="Q4" s="513"/>
    </row>
    <row r="5" spans="2:17" s="1" customFormat="1" ht="23.25" customHeight="1" thickBot="1" x14ac:dyDescent="0.3">
      <c r="B5" s="388" t="s">
        <v>706</v>
      </c>
      <c r="C5" s="388"/>
      <c r="D5" s="388"/>
      <c r="E5" s="388"/>
      <c r="F5" s="388"/>
      <c r="G5" s="388"/>
      <c r="H5" s="388"/>
      <c r="I5" s="388"/>
      <c r="J5" s="388"/>
      <c r="K5" s="388"/>
      <c r="L5" s="388"/>
      <c r="M5" s="388"/>
      <c r="N5" s="388"/>
      <c r="O5" s="388"/>
      <c r="P5" s="388"/>
      <c r="Q5" s="388"/>
    </row>
    <row r="6" spans="2:17" s="3" customFormat="1" ht="36" customHeight="1" thickBot="1" x14ac:dyDescent="0.3">
      <c r="B6" s="354" t="s">
        <v>3</v>
      </c>
      <c r="C6" s="354"/>
      <c r="D6" s="354"/>
      <c r="E6" s="357" t="s">
        <v>4</v>
      </c>
      <c r="F6" s="357" t="s">
        <v>5</v>
      </c>
      <c r="G6" s="357"/>
      <c r="H6" s="396" t="s">
        <v>707</v>
      </c>
      <c r="I6" s="395"/>
      <c r="J6" s="391" t="s">
        <v>7</v>
      </c>
      <c r="K6" s="393" t="s">
        <v>1293</v>
      </c>
      <c r="L6" s="391" t="s">
        <v>1292</v>
      </c>
      <c r="M6" s="357" t="s">
        <v>8</v>
      </c>
      <c r="N6" s="357" t="s">
        <v>9</v>
      </c>
      <c r="O6" s="357" t="s">
        <v>10</v>
      </c>
      <c r="P6" s="390" t="s">
        <v>11</v>
      </c>
      <c r="Q6" s="357" t="s">
        <v>12</v>
      </c>
    </row>
    <row r="7" spans="2:17" s="3" customFormat="1" ht="43.5" customHeight="1" thickBot="1" x14ac:dyDescent="0.3">
      <c r="B7" s="167" t="s">
        <v>13</v>
      </c>
      <c r="C7" s="167" t="s">
        <v>14</v>
      </c>
      <c r="D7" s="167" t="s">
        <v>15</v>
      </c>
      <c r="E7" s="357"/>
      <c r="F7" s="13" t="s">
        <v>16</v>
      </c>
      <c r="G7" s="167" t="s">
        <v>17</v>
      </c>
      <c r="H7" s="155" t="s">
        <v>16</v>
      </c>
      <c r="I7" s="157" t="s">
        <v>19</v>
      </c>
      <c r="J7" s="392"/>
      <c r="K7" s="394"/>
      <c r="L7" s="392"/>
      <c r="M7" s="357"/>
      <c r="N7" s="357"/>
      <c r="O7" s="357"/>
      <c r="P7" s="390"/>
      <c r="Q7" s="357"/>
    </row>
    <row r="8" spans="2:17" ht="73.5" customHeight="1" thickBot="1" x14ac:dyDescent="0.3">
      <c r="B8" s="482">
        <v>44</v>
      </c>
      <c r="C8" s="407" t="s">
        <v>708</v>
      </c>
      <c r="D8" s="407" t="s">
        <v>709</v>
      </c>
      <c r="E8" s="406" t="s">
        <v>710</v>
      </c>
      <c r="F8" s="514">
        <v>2512</v>
      </c>
      <c r="G8" s="406" t="s">
        <v>711</v>
      </c>
      <c r="H8" s="483">
        <v>2483</v>
      </c>
      <c r="I8" s="480">
        <f>H8/F8</f>
        <v>0.98845541401273884</v>
      </c>
      <c r="J8" s="211" t="s">
        <v>712</v>
      </c>
      <c r="K8" s="213">
        <v>44669</v>
      </c>
      <c r="L8" s="242">
        <v>44698</v>
      </c>
      <c r="M8" s="421" t="s">
        <v>713</v>
      </c>
      <c r="N8" s="418" t="s">
        <v>447</v>
      </c>
      <c r="O8" s="335" t="s">
        <v>91</v>
      </c>
      <c r="P8" s="515">
        <v>1</v>
      </c>
      <c r="Q8" s="339" t="s">
        <v>1289</v>
      </c>
    </row>
    <row r="9" spans="2:17" ht="73.5" customHeight="1" thickBot="1" x14ac:dyDescent="0.3">
      <c r="B9" s="482"/>
      <c r="C9" s="407"/>
      <c r="D9" s="407"/>
      <c r="E9" s="406"/>
      <c r="F9" s="514"/>
      <c r="G9" s="406"/>
      <c r="H9" s="484"/>
      <c r="I9" s="480"/>
      <c r="J9" s="211" t="s">
        <v>714</v>
      </c>
      <c r="K9" s="213">
        <v>44690</v>
      </c>
      <c r="L9" s="242">
        <v>44705</v>
      </c>
      <c r="M9" s="422"/>
      <c r="N9" s="419"/>
      <c r="O9" s="356"/>
      <c r="P9" s="515"/>
      <c r="Q9" s="339"/>
    </row>
    <row r="10" spans="2:17" ht="73.5" customHeight="1" thickBot="1" x14ac:dyDescent="0.3">
      <c r="B10" s="482"/>
      <c r="C10" s="407"/>
      <c r="D10" s="407"/>
      <c r="E10" s="406"/>
      <c r="F10" s="514"/>
      <c r="G10" s="406"/>
      <c r="H10" s="484"/>
      <c r="I10" s="480"/>
      <c r="J10" s="211" t="s">
        <v>715</v>
      </c>
      <c r="K10" s="213">
        <v>44690</v>
      </c>
      <c r="L10" s="242">
        <v>44705</v>
      </c>
      <c r="M10" s="423"/>
      <c r="N10" s="420"/>
      <c r="O10" s="336"/>
      <c r="P10" s="515"/>
      <c r="Q10" s="339"/>
    </row>
    <row r="11" spans="2:17" ht="73.5" customHeight="1" thickBot="1" x14ac:dyDescent="0.3">
      <c r="B11" s="482"/>
      <c r="C11" s="407"/>
      <c r="D11" s="407"/>
      <c r="E11" s="406"/>
      <c r="F11" s="514"/>
      <c r="G11" s="406"/>
      <c r="H11" s="484"/>
      <c r="I11" s="480"/>
      <c r="J11" s="211" t="s">
        <v>716</v>
      </c>
      <c r="K11" s="213">
        <v>44781</v>
      </c>
      <c r="L11" s="242">
        <v>44792</v>
      </c>
      <c r="M11" s="421" t="s">
        <v>717</v>
      </c>
      <c r="N11" s="418" t="s">
        <v>124</v>
      </c>
      <c r="O11" s="335" t="s">
        <v>124</v>
      </c>
      <c r="P11" s="515"/>
      <c r="Q11" s="339"/>
    </row>
    <row r="12" spans="2:17" ht="73.5" customHeight="1" thickBot="1" x14ac:dyDescent="0.3">
      <c r="B12" s="482"/>
      <c r="C12" s="407"/>
      <c r="D12" s="407"/>
      <c r="E12" s="406"/>
      <c r="F12" s="514"/>
      <c r="G12" s="406"/>
      <c r="H12" s="484"/>
      <c r="I12" s="480"/>
      <c r="J12" s="211" t="s">
        <v>718</v>
      </c>
      <c r="K12" s="213">
        <v>44795</v>
      </c>
      <c r="L12" s="242">
        <v>44774</v>
      </c>
      <c r="M12" s="422"/>
      <c r="N12" s="419"/>
      <c r="O12" s="356"/>
      <c r="P12" s="515"/>
      <c r="Q12" s="339"/>
    </row>
    <row r="13" spans="2:17" ht="73.5" customHeight="1" thickBot="1" x14ac:dyDescent="0.3">
      <c r="B13" s="482"/>
      <c r="C13" s="407"/>
      <c r="D13" s="407"/>
      <c r="E13" s="406"/>
      <c r="F13" s="514"/>
      <c r="G13" s="406"/>
      <c r="H13" s="484"/>
      <c r="I13" s="480"/>
      <c r="J13" s="211" t="s">
        <v>719</v>
      </c>
      <c r="K13" s="213">
        <v>44809</v>
      </c>
      <c r="L13" s="242">
        <v>44839</v>
      </c>
      <c r="M13" s="423"/>
      <c r="N13" s="420"/>
      <c r="O13" s="336"/>
      <c r="P13" s="515"/>
      <c r="Q13" s="340"/>
    </row>
    <row r="14" spans="2:17" ht="73.5" customHeight="1" thickBot="1" x14ac:dyDescent="0.3">
      <c r="B14" s="482"/>
      <c r="C14" s="407"/>
      <c r="D14" s="407"/>
      <c r="E14" s="406"/>
      <c r="F14" s="514"/>
      <c r="G14" s="406"/>
      <c r="H14" s="484"/>
      <c r="I14" s="480"/>
      <c r="J14" s="211" t="s">
        <v>720</v>
      </c>
      <c r="K14" s="213">
        <v>44823</v>
      </c>
      <c r="L14" s="242">
        <v>44907</v>
      </c>
      <c r="M14" s="421" t="s">
        <v>721</v>
      </c>
      <c r="N14" s="418" t="s">
        <v>141</v>
      </c>
      <c r="O14" s="335" t="s">
        <v>141</v>
      </c>
      <c r="P14" s="515"/>
      <c r="Q14" s="340"/>
    </row>
    <row r="15" spans="2:17" ht="73.5" customHeight="1" thickBot="1" x14ac:dyDescent="0.3">
      <c r="B15" s="482"/>
      <c r="C15" s="407"/>
      <c r="D15" s="407"/>
      <c r="E15" s="406"/>
      <c r="F15" s="514"/>
      <c r="G15" s="406"/>
      <c r="H15" s="485"/>
      <c r="I15" s="480"/>
      <c r="J15" s="211" t="s">
        <v>722</v>
      </c>
      <c r="K15" s="213">
        <v>44900</v>
      </c>
      <c r="L15" s="242">
        <v>44907</v>
      </c>
      <c r="M15" s="423"/>
      <c r="N15" s="420"/>
      <c r="O15" s="336"/>
      <c r="P15" s="515"/>
      <c r="Q15" s="340"/>
    </row>
    <row r="16" spans="2:17" s="1" customFormat="1" ht="23.25" customHeight="1" thickBot="1" x14ac:dyDescent="0.3">
      <c r="B16" s="388" t="s">
        <v>723</v>
      </c>
      <c r="C16" s="388"/>
      <c r="D16" s="388"/>
      <c r="E16" s="388"/>
      <c r="F16" s="388"/>
      <c r="G16" s="388"/>
      <c r="H16" s="388"/>
      <c r="I16" s="388"/>
      <c r="J16" s="388"/>
      <c r="K16" s="388"/>
      <c r="L16" s="388"/>
      <c r="M16" s="388"/>
      <c r="N16" s="388"/>
      <c r="O16" s="388"/>
      <c r="P16" s="388"/>
      <c r="Q16" s="388"/>
    </row>
    <row r="17" spans="2:17" ht="53.25" customHeight="1" thickBot="1" x14ac:dyDescent="0.3">
      <c r="B17" s="337">
        <v>45</v>
      </c>
      <c r="C17" s="371" t="s">
        <v>724</v>
      </c>
      <c r="D17" s="371" t="s">
        <v>725</v>
      </c>
      <c r="E17" s="343" t="s">
        <v>726</v>
      </c>
      <c r="F17" s="470">
        <v>452039</v>
      </c>
      <c r="G17" s="343" t="s">
        <v>727</v>
      </c>
      <c r="H17" s="329">
        <v>264864</v>
      </c>
      <c r="I17" s="338">
        <f>H17/F17</f>
        <v>0.58593174482732679</v>
      </c>
      <c r="J17" s="195" t="s">
        <v>728</v>
      </c>
      <c r="K17" s="197">
        <v>44592</v>
      </c>
      <c r="L17" s="197">
        <v>44895</v>
      </c>
      <c r="M17" s="341" t="s">
        <v>729</v>
      </c>
      <c r="N17" s="335" t="s">
        <v>454</v>
      </c>
      <c r="O17" s="365" t="s">
        <v>454</v>
      </c>
      <c r="P17" s="469">
        <v>1</v>
      </c>
      <c r="Q17" s="339" t="s">
        <v>1289</v>
      </c>
    </row>
    <row r="18" spans="2:17" ht="60" customHeight="1" thickBot="1" x14ac:dyDescent="0.3">
      <c r="B18" s="337"/>
      <c r="C18" s="371"/>
      <c r="D18" s="371"/>
      <c r="E18" s="343"/>
      <c r="F18" s="470"/>
      <c r="G18" s="343"/>
      <c r="H18" s="330"/>
      <c r="I18" s="338"/>
      <c r="J18" s="195" t="s">
        <v>730</v>
      </c>
      <c r="K18" s="197">
        <v>44592</v>
      </c>
      <c r="L18" s="197">
        <v>44895</v>
      </c>
      <c r="M18" s="342"/>
      <c r="N18" s="336"/>
      <c r="O18" s="367"/>
      <c r="P18" s="469"/>
      <c r="Q18" s="339"/>
    </row>
    <row r="19" spans="2:17" ht="57" customHeight="1" thickBot="1" x14ac:dyDescent="0.3">
      <c r="B19" s="337"/>
      <c r="C19" s="371"/>
      <c r="D19" s="371"/>
      <c r="E19" s="343"/>
      <c r="F19" s="470"/>
      <c r="G19" s="343"/>
      <c r="H19" s="330"/>
      <c r="I19" s="338"/>
      <c r="J19" s="195" t="s">
        <v>731</v>
      </c>
      <c r="K19" s="197">
        <v>44592</v>
      </c>
      <c r="L19" s="197">
        <v>44895</v>
      </c>
      <c r="M19" s="341" t="s">
        <v>732</v>
      </c>
      <c r="N19" s="335" t="s">
        <v>498</v>
      </c>
      <c r="O19" s="365" t="s">
        <v>498</v>
      </c>
      <c r="P19" s="469"/>
      <c r="Q19" s="339"/>
    </row>
    <row r="20" spans="2:17" ht="39" customHeight="1" thickBot="1" x14ac:dyDescent="0.3">
      <c r="B20" s="337"/>
      <c r="C20" s="371"/>
      <c r="D20" s="371"/>
      <c r="E20" s="343"/>
      <c r="F20" s="470"/>
      <c r="G20" s="343"/>
      <c r="H20" s="330"/>
      <c r="I20" s="338"/>
      <c r="J20" s="195" t="s">
        <v>733</v>
      </c>
      <c r="K20" s="197">
        <v>44592</v>
      </c>
      <c r="L20" s="197">
        <v>44897</v>
      </c>
      <c r="M20" s="342"/>
      <c r="N20" s="336"/>
      <c r="O20" s="367"/>
      <c r="P20" s="469"/>
      <c r="Q20" s="339"/>
    </row>
    <row r="21" spans="2:17" ht="51" customHeight="1" thickBot="1" x14ac:dyDescent="0.3">
      <c r="B21" s="337"/>
      <c r="C21" s="371"/>
      <c r="D21" s="371"/>
      <c r="E21" s="343"/>
      <c r="F21" s="470"/>
      <c r="G21" s="343"/>
      <c r="H21" s="330"/>
      <c r="I21" s="338"/>
      <c r="J21" s="195" t="s">
        <v>734</v>
      </c>
      <c r="K21" s="197">
        <v>44592</v>
      </c>
      <c r="L21" s="197">
        <v>44895</v>
      </c>
      <c r="M21" s="171" t="s">
        <v>735</v>
      </c>
      <c r="N21" s="169" t="s">
        <v>454</v>
      </c>
      <c r="O21" s="170" t="s">
        <v>454</v>
      </c>
      <c r="P21" s="469"/>
      <c r="Q21" s="339"/>
    </row>
    <row r="22" spans="2:17" ht="42" customHeight="1" thickBot="1" x14ac:dyDescent="0.3">
      <c r="B22" s="337"/>
      <c r="C22" s="371"/>
      <c r="D22" s="371"/>
      <c r="E22" s="343"/>
      <c r="F22" s="470"/>
      <c r="G22" s="343"/>
      <c r="H22" s="330"/>
      <c r="I22" s="338"/>
      <c r="J22" s="195" t="s">
        <v>736</v>
      </c>
      <c r="K22" s="197">
        <v>44592</v>
      </c>
      <c r="L22" s="197">
        <v>44908</v>
      </c>
      <c r="M22" s="171" t="s">
        <v>737</v>
      </c>
      <c r="N22" s="169" t="s">
        <v>453</v>
      </c>
      <c r="O22" s="170" t="s">
        <v>40</v>
      </c>
      <c r="P22" s="469"/>
      <c r="Q22" s="339"/>
    </row>
    <row r="23" spans="2:17" s="6" customFormat="1" ht="21" customHeight="1" thickBot="1" x14ac:dyDescent="0.3">
      <c r="B23" s="513" t="s">
        <v>738</v>
      </c>
      <c r="C23" s="513"/>
      <c r="D23" s="513"/>
      <c r="E23" s="513"/>
      <c r="F23" s="513"/>
      <c r="G23" s="513"/>
      <c r="H23" s="513"/>
      <c r="I23" s="513"/>
      <c r="J23" s="513"/>
      <c r="K23" s="513"/>
      <c r="L23" s="513"/>
      <c r="M23" s="513"/>
      <c r="N23" s="513"/>
      <c r="O23" s="513"/>
      <c r="P23" s="513"/>
      <c r="Q23" s="513"/>
    </row>
    <row r="24" spans="2:17" s="1" customFormat="1" ht="20.25" customHeight="1" thickBot="1" x14ac:dyDescent="0.3">
      <c r="B24" s="388" t="s">
        <v>739</v>
      </c>
      <c r="C24" s="388"/>
      <c r="D24" s="388"/>
      <c r="E24" s="388"/>
      <c r="F24" s="388"/>
      <c r="G24" s="388"/>
      <c r="H24" s="388"/>
      <c r="I24" s="388"/>
      <c r="J24" s="388"/>
      <c r="K24" s="388"/>
      <c r="L24" s="388"/>
      <c r="M24" s="388"/>
      <c r="N24" s="388"/>
      <c r="O24" s="388"/>
      <c r="P24" s="388"/>
      <c r="Q24" s="388"/>
    </row>
    <row r="25" spans="2:17" ht="87" customHeight="1" thickBot="1" x14ac:dyDescent="0.3">
      <c r="B25" s="337">
        <v>46</v>
      </c>
      <c r="C25" s="371" t="s">
        <v>740</v>
      </c>
      <c r="D25" s="371" t="s">
        <v>741</v>
      </c>
      <c r="E25" s="343" t="s">
        <v>742</v>
      </c>
      <c r="F25" s="470">
        <v>1500</v>
      </c>
      <c r="G25" s="343" t="s">
        <v>743</v>
      </c>
      <c r="H25" s="329">
        <v>1500</v>
      </c>
      <c r="I25" s="338">
        <f>H25/F25</f>
        <v>1</v>
      </c>
      <c r="J25" s="195" t="s">
        <v>744</v>
      </c>
      <c r="K25" s="197">
        <v>44593</v>
      </c>
      <c r="L25" s="228">
        <v>44655</v>
      </c>
      <c r="M25" s="341" t="s">
        <v>745</v>
      </c>
      <c r="N25" s="335" t="s">
        <v>71</v>
      </c>
      <c r="O25" s="365" t="s">
        <v>72</v>
      </c>
      <c r="P25" s="469">
        <v>1</v>
      </c>
      <c r="Q25" s="339" t="s">
        <v>1289</v>
      </c>
    </row>
    <row r="26" spans="2:17" ht="77.099999999999994" customHeight="1" thickBot="1" x14ac:dyDescent="0.3">
      <c r="B26" s="337"/>
      <c r="C26" s="371"/>
      <c r="D26" s="371"/>
      <c r="E26" s="343"/>
      <c r="F26" s="470"/>
      <c r="G26" s="343"/>
      <c r="H26" s="330"/>
      <c r="I26" s="338"/>
      <c r="J26" s="195" t="s">
        <v>746</v>
      </c>
      <c r="K26" s="197">
        <v>44655</v>
      </c>
      <c r="L26" s="228">
        <v>44631</v>
      </c>
      <c r="M26" s="342"/>
      <c r="N26" s="336"/>
      <c r="O26" s="367"/>
      <c r="P26" s="469"/>
      <c r="Q26" s="339"/>
    </row>
    <row r="27" spans="2:17" ht="97.5" customHeight="1" thickBot="1" x14ac:dyDescent="0.3">
      <c r="B27" s="337"/>
      <c r="C27" s="371"/>
      <c r="D27" s="371"/>
      <c r="E27" s="343"/>
      <c r="F27" s="470"/>
      <c r="G27" s="343"/>
      <c r="H27" s="330"/>
      <c r="I27" s="338"/>
      <c r="J27" s="195" t="s">
        <v>747</v>
      </c>
      <c r="K27" s="197">
        <v>44683</v>
      </c>
      <c r="L27" s="228">
        <v>44897</v>
      </c>
      <c r="M27" s="171" t="s">
        <v>748</v>
      </c>
      <c r="N27" s="169" t="s">
        <v>640</v>
      </c>
      <c r="O27" s="170" t="s">
        <v>641</v>
      </c>
      <c r="P27" s="469"/>
      <c r="Q27" s="339"/>
    </row>
    <row r="28" spans="2:17" ht="77.099999999999994" customHeight="1" thickBot="1" x14ac:dyDescent="0.3">
      <c r="B28" s="337"/>
      <c r="C28" s="371"/>
      <c r="D28" s="371"/>
      <c r="E28" s="343"/>
      <c r="F28" s="470"/>
      <c r="G28" s="343"/>
      <c r="H28" s="331"/>
      <c r="I28" s="338"/>
      <c r="J28" s="195" t="s">
        <v>749</v>
      </c>
      <c r="K28" s="197">
        <v>44872</v>
      </c>
      <c r="L28" s="228">
        <v>44901</v>
      </c>
      <c r="M28" s="171" t="s">
        <v>750</v>
      </c>
      <c r="N28" s="169" t="s">
        <v>71</v>
      </c>
      <c r="O28" s="170" t="s">
        <v>72</v>
      </c>
      <c r="P28" s="469"/>
      <c r="Q28" s="339"/>
    </row>
    <row r="29" spans="2:17" ht="75" customHeight="1" thickBot="1" x14ac:dyDescent="0.3">
      <c r="B29" s="337">
        <v>47</v>
      </c>
      <c r="C29" s="371" t="s">
        <v>751</v>
      </c>
      <c r="D29" s="371" t="s">
        <v>752</v>
      </c>
      <c r="E29" s="343" t="s">
        <v>726</v>
      </c>
      <c r="F29" s="368">
        <v>161948</v>
      </c>
      <c r="G29" s="516" t="s">
        <v>727</v>
      </c>
      <c r="H29" s="368">
        <v>40831</v>
      </c>
      <c r="I29" s="381">
        <f>H29/F29</f>
        <v>0.25212413861239408</v>
      </c>
      <c r="J29" s="221" t="s">
        <v>753</v>
      </c>
      <c r="K29" s="220">
        <v>44575</v>
      </c>
      <c r="L29" s="228">
        <v>44592</v>
      </c>
      <c r="M29" s="341" t="s">
        <v>754</v>
      </c>
      <c r="N29" s="335" t="s">
        <v>353</v>
      </c>
      <c r="O29" s="365" t="s">
        <v>353</v>
      </c>
      <c r="P29" s="381">
        <v>1</v>
      </c>
      <c r="Q29" s="374" t="s">
        <v>1289</v>
      </c>
    </row>
    <row r="30" spans="2:17" ht="75" customHeight="1" thickBot="1" x14ac:dyDescent="0.3">
      <c r="B30" s="337"/>
      <c r="C30" s="371"/>
      <c r="D30" s="371"/>
      <c r="E30" s="343"/>
      <c r="F30" s="369"/>
      <c r="G30" s="517"/>
      <c r="H30" s="369"/>
      <c r="I30" s="382"/>
      <c r="J30" s="221" t="s">
        <v>755</v>
      </c>
      <c r="K30" s="220">
        <v>44593</v>
      </c>
      <c r="L30" s="228">
        <v>44895</v>
      </c>
      <c r="M30" s="342"/>
      <c r="N30" s="336"/>
      <c r="O30" s="367"/>
      <c r="P30" s="382"/>
      <c r="Q30" s="375"/>
    </row>
    <row r="31" spans="2:17" ht="75" customHeight="1" thickBot="1" x14ac:dyDescent="0.3">
      <c r="B31" s="337"/>
      <c r="C31" s="371"/>
      <c r="D31" s="371"/>
      <c r="E31" s="343"/>
      <c r="F31" s="369"/>
      <c r="G31" s="517"/>
      <c r="H31" s="369"/>
      <c r="I31" s="382"/>
      <c r="J31" s="221" t="s">
        <v>756</v>
      </c>
      <c r="K31" s="220">
        <v>44594</v>
      </c>
      <c r="L31" s="228">
        <v>44593</v>
      </c>
      <c r="M31" s="341" t="s">
        <v>757</v>
      </c>
      <c r="N31" s="335" t="s">
        <v>71</v>
      </c>
      <c r="O31" s="365" t="s">
        <v>72</v>
      </c>
      <c r="P31" s="382"/>
      <c r="Q31" s="375"/>
    </row>
    <row r="32" spans="2:17" ht="75" customHeight="1" thickBot="1" x14ac:dyDescent="0.3">
      <c r="B32" s="337"/>
      <c r="C32" s="371"/>
      <c r="D32" s="371"/>
      <c r="E32" s="343"/>
      <c r="F32" s="369"/>
      <c r="G32" s="517"/>
      <c r="H32" s="369"/>
      <c r="I32" s="382"/>
      <c r="J32" s="221" t="s">
        <v>758</v>
      </c>
      <c r="K32" s="220">
        <v>44621</v>
      </c>
      <c r="L32" s="228">
        <v>44743</v>
      </c>
      <c r="M32" s="342"/>
      <c r="N32" s="336"/>
      <c r="O32" s="367"/>
      <c r="P32" s="382"/>
      <c r="Q32" s="375"/>
    </row>
    <row r="33" spans="2:17" ht="75" customHeight="1" thickBot="1" x14ac:dyDescent="0.3">
      <c r="B33" s="337"/>
      <c r="C33" s="371"/>
      <c r="D33" s="371"/>
      <c r="E33" s="343"/>
      <c r="F33" s="369"/>
      <c r="G33" s="517"/>
      <c r="H33" s="369"/>
      <c r="I33" s="382"/>
      <c r="J33" s="221" t="s">
        <v>759</v>
      </c>
      <c r="K33" s="220">
        <v>44621</v>
      </c>
      <c r="L33" s="228">
        <v>44895</v>
      </c>
      <c r="M33" s="171" t="s">
        <v>760</v>
      </c>
      <c r="N33" s="169" t="s">
        <v>761</v>
      </c>
      <c r="O33" s="170" t="s">
        <v>761</v>
      </c>
      <c r="P33" s="382"/>
      <c r="Q33" s="375"/>
    </row>
    <row r="34" spans="2:17" ht="75" customHeight="1" thickBot="1" x14ac:dyDescent="0.3">
      <c r="B34" s="337"/>
      <c r="C34" s="371"/>
      <c r="D34" s="371"/>
      <c r="E34" s="343"/>
      <c r="F34" s="369"/>
      <c r="G34" s="517"/>
      <c r="H34" s="369"/>
      <c r="I34" s="382"/>
      <c r="J34" s="221" t="s">
        <v>762</v>
      </c>
      <c r="K34" s="220">
        <v>44621</v>
      </c>
      <c r="L34" s="228">
        <v>44896</v>
      </c>
      <c r="M34" s="171" t="s">
        <v>763</v>
      </c>
      <c r="N34" s="169" t="s">
        <v>71</v>
      </c>
      <c r="O34" s="170" t="s">
        <v>72</v>
      </c>
      <c r="P34" s="382"/>
      <c r="Q34" s="375"/>
    </row>
    <row r="35" spans="2:17" ht="75" customHeight="1" thickBot="1" x14ac:dyDescent="0.3">
      <c r="B35" s="337"/>
      <c r="C35" s="371"/>
      <c r="D35" s="371"/>
      <c r="E35" s="343"/>
      <c r="F35" s="370"/>
      <c r="G35" s="518"/>
      <c r="H35" s="370"/>
      <c r="I35" s="383"/>
      <c r="J35" s="221" t="s">
        <v>764</v>
      </c>
      <c r="K35" s="220">
        <v>44749</v>
      </c>
      <c r="L35" s="228">
        <v>44896</v>
      </c>
      <c r="M35" s="171" t="s">
        <v>765</v>
      </c>
      <c r="N35" s="169" t="s">
        <v>71</v>
      </c>
      <c r="O35" s="170" t="s">
        <v>72</v>
      </c>
      <c r="P35" s="383"/>
      <c r="Q35" s="376"/>
    </row>
    <row r="36" spans="2:17" x14ac:dyDescent="0.25">
      <c r="D36" s="180"/>
      <c r="F36" s="127"/>
      <c r="G36" s="127"/>
      <c r="H36" s="127"/>
    </row>
  </sheetData>
  <mergeCells count="84">
    <mergeCell ref="B1:Q1"/>
    <mergeCell ref="P25:P28"/>
    <mergeCell ref="M25:M26"/>
    <mergeCell ref="M29:M30"/>
    <mergeCell ref="N29:N30"/>
    <mergeCell ref="O29:O30"/>
    <mergeCell ref="N25:N26"/>
    <mergeCell ref="O25:O26"/>
    <mergeCell ref="P17:P22"/>
    <mergeCell ref="N14:N15"/>
    <mergeCell ref="N19:N20"/>
    <mergeCell ref="Q25:Q28"/>
    <mergeCell ref="B16:Q16"/>
    <mergeCell ref="B23:Q23"/>
    <mergeCell ref="B24:Q24"/>
    <mergeCell ref="D17:D22"/>
    <mergeCell ref="Q17:Q22"/>
    <mergeCell ref="O19:O20"/>
    <mergeCell ref="F17:F22"/>
    <mergeCell ref="G17:G22"/>
    <mergeCell ref="E17:E22"/>
    <mergeCell ref="I17:I22"/>
    <mergeCell ref="M17:M18"/>
    <mergeCell ref="Q29:Q35"/>
    <mergeCell ref="P29:P35"/>
    <mergeCell ref="M31:M32"/>
    <mergeCell ref="N31:N32"/>
    <mergeCell ref="O31:O32"/>
    <mergeCell ref="G8:G15"/>
    <mergeCell ref="F29:F35"/>
    <mergeCell ref="G29:G35"/>
    <mergeCell ref="H29:H35"/>
    <mergeCell ref="I29:I35"/>
    <mergeCell ref="H25:H28"/>
    <mergeCell ref="F25:F28"/>
    <mergeCell ref="G25:G28"/>
    <mergeCell ref="I25:I28"/>
    <mergeCell ref="M19:M20"/>
    <mergeCell ref="M14:M15"/>
    <mergeCell ref="H17:H22"/>
    <mergeCell ref="O11:O13"/>
    <mergeCell ref="N8:N10"/>
    <mergeCell ref="O8:O10"/>
    <mergeCell ref="I8:I15"/>
    <mergeCell ref="N11:N13"/>
    <mergeCell ref="M8:M10"/>
    <mergeCell ref="M11:M13"/>
    <mergeCell ref="N17:N18"/>
    <mergeCell ref="O17:O18"/>
    <mergeCell ref="B29:B35"/>
    <mergeCell ref="C29:C35"/>
    <mergeCell ref="E29:E35"/>
    <mergeCell ref="D29:D35"/>
    <mergeCell ref="B17:B22"/>
    <mergeCell ref="C17:C22"/>
    <mergeCell ref="B25:B28"/>
    <mergeCell ref="C25:C28"/>
    <mergeCell ref="D25:D28"/>
    <mergeCell ref="E25:E28"/>
    <mergeCell ref="Q8:Q15"/>
    <mergeCell ref="P8:P15"/>
    <mergeCell ref="H6:I6"/>
    <mergeCell ref="H8:H15"/>
    <mergeCell ref="J6:J7"/>
    <mergeCell ref="O14:O15"/>
    <mergeCell ref="P6:P7"/>
    <mergeCell ref="Q6:Q7"/>
    <mergeCell ref="N6:N7"/>
    <mergeCell ref="O6:O7"/>
    <mergeCell ref="M6:M7"/>
    <mergeCell ref="K6:K7"/>
    <mergeCell ref="L6:L7"/>
    <mergeCell ref="B8:B15"/>
    <mergeCell ref="C8:C15"/>
    <mergeCell ref="D8:D15"/>
    <mergeCell ref="E8:E15"/>
    <mergeCell ref="F8:F15"/>
    <mergeCell ref="B6:D6"/>
    <mergeCell ref="E6:E7"/>
    <mergeCell ref="B2:Q2"/>
    <mergeCell ref="B3:Q3"/>
    <mergeCell ref="B4:Q4"/>
    <mergeCell ref="B5:Q5"/>
    <mergeCell ref="F6:G6"/>
  </mergeCells>
  <pageMargins left="0.7" right="0.7" top="0.75" bottom="0.75" header="0.3" footer="0.3"/>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B1:Q47"/>
  <sheetViews>
    <sheetView topLeftCell="A2" zoomScaleNormal="100" workbookViewId="0">
      <selection activeCell="K6" sqref="K6:L7"/>
    </sheetView>
  </sheetViews>
  <sheetFormatPr baseColWidth="10" defaultColWidth="10.85546875" defaultRowHeight="15" x14ac:dyDescent="0.25"/>
  <cols>
    <col min="1" max="1" width="3.7109375" style="4" customWidth="1"/>
    <col min="2" max="2" width="8.140625" style="4" customWidth="1"/>
    <col min="3" max="3" width="27.85546875" style="4" customWidth="1"/>
    <col min="4" max="4" width="36.5703125" style="4" customWidth="1"/>
    <col min="5" max="5" width="26" style="7" customWidth="1"/>
    <col min="6" max="6" width="12.7109375" style="12" customWidth="1"/>
    <col min="7" max="8" width="13.85546875" style="7" customWidth="1"/>
    <col min="9" max="9" width="14" style="93" customWidth="1"/>
    <col min="10" max="10" width="41.5703125" style="93" customWidth="1"/>
    <col min="11" max="11" width="23.140625" style="201" customWidth="1"/>
    <col min="12" max="12" width="23.42578125" style="93" customWidth="1"/>
    <col min="13" max="13" width="46" style="4" customWidth="1"/>
    <col min="14" max="15" width="19.42578125" style="8" customWidth="1"/>
    <col min="16" max="16" width="15.85546875" style="8" customWidth="1"/>
    <col min="17" max="17" width="117.7109375" style="4" customWidth="1"/>
    <col min="18" max="16384" width="10.85546875" style="4"/>
  </cols>
  <sheetData>
    <row r="1" spans="2:17" ht="15.75" thickBot="1" x14ac:dyDescent="0.3">
      <c r="B1" s="474" t="s">
        <v>1288</v>
      </c>
      <c r="C1" s="475"/>
      <c r="D1" s="475"/>
      <c r="E1" s="475"/>
      <c r="F1" s="475"/>
      <c r="G1" s="475"/>
      <c r="H1" s="475"/>
      <c r="I1" s="475"/>
      <c r="J1" s="475"/>
      <c r="K1" s="475"/>
      <c r="L1" s="475"/>
      <c r="M1" s="475"/>
      <c r="N1" s="475"/>
      <c r="O1" s="475"/>
      <c r="P1" s="475"/>
      <c r="Q1" s="476"/>
    </row>
    <row r="2" spans="2:17" s="1" customFormat="1" ht="27" customHeight="1" thickBot="1" x14ac:dyDescent="0.3">
      <c r="B2" s="477" t="s">
        <v>1286</v>
      </c>
      <c r="C2" s="477"/>
      <c r="D2" s="477"/>
      <c r="E2" s="477"/>
      <c r="F2" s="477"/>
      <c r="G2" s="477"/>
      <c r="H2" s="477"/>
      <c r="I2" s="477"/>
      <c r="J2" s="477"/>
      <c r="K2" s="477"/>
      <c r="L2" s="477"/>
      <c r="M2" s="477"/>
      <c r="N2" s="477"/>
      <c r="O2" s="477"/>
      <c r="P2" s="477"/>
      <c r="Q2" s="477"/>
    </row>
    <row r="3" spans="2:17" s="1" customFormat="1" ht="108" customHeight="1" thickBot="1" x14ac:dyDescent="0.3">
      <c r="B3" s="357" t="s">
        <v>766</v>
      </c>
      <c r="C3" s="357"/>
      <c r="D3" s="357"/>
      <c r="E3" s="357"/>
      <c r="F3" s="357"/>
      <c r="G3" s="357"/>
      <c r="H3" s="357"/>
      <c r="I3" s="357"/>
      <c r="J3" s="357"/>
      <c r="K3" s="357"/>
      <c r="L3" s="357"/>
      <c r="M3" s="357"/>
      <c r="N3" s="357"/>
      <c r="O3" s="357"/>
      <c r="P3" s="357"/>
      <c r="Q3" s="357"/>
    </row>
    <row r="4" spans="2:17" s="1" customFormat="1" ht="21.75" customHeight="1" thickBot="1" x14ac:dyDescent="0.3">
      <c r="B4" s="388" t="s">
        <v>767</v>
      </c>
      <c r="C4" s="388"/>
      <c r="D4" s="388"/>
      <c r="E4" s="388"/>
      <c r="F4" s="388"/>
      <c r="G4" s="388"/>
      <c r="H4" s="388"/>
      <c r="I4" s="388"/>
      <c r="J4" s="388"/>
      <c r="K4" s="388"/>
      <c r="L4" s="388"/>
      <c r="M4" s="388"/>
      <c r="N4" s="388"/>
      <c r="O4" s="388"/>
      <c r="P4" s="388"/>
      <c r="Q4" s="388"/>
    </row>
    <row r="5" spans="2:17" s="6" customFormat="1" ht="21.75" customHeight="1" thickBot="1" x14ac:dyDescent="0.3">
      <c r="B5" s="388" t="s">
        <v>768</v>
      </c>
      <c r="C5" s="388"/>
      <c r="D5" s="388"/>
      <c r="E5" s="388"/>
      <c r="F5" s="388"/>
      <c r="G5" s="388"/>
      <c r="H5" s="388"/>
      <c r="I5" s="388"/>
      <c r="J5" s="388"/>
      <c r="K5" s="388"/>
      <c r="L5" s="388"/>
      <c r="M5" s="388"/>
      <c r="N5" s="388"/>
      <c r="O5" s="388"/>
      <c r="P5" s="388"/>
      <c r="Q5" s="388"/>
    </row>
    <row r="6" spans="2:17" s="3" customFormat="1" ht="45" customHeight="1" thickBot="1" x14ac:dyDescent="0.3">
      <c r="B6" s="354" t="s">
        <v>3</v>
      </c>
      <c r="C6" s="354"/>
      <c r="D6" s="354"/>
      <c r="E6" s="357" t="s">
        <v>4</v>
      </c>
      <c r="F6" s="357" t="s">
        <v>5</v>
      </c>
      <c r="G6" s="357"/>
      <c r="H6" s="519" t="s">
        <v>6</v>
      </c>
      <c r="I6" s="520"/>
      <c r="J6" s="391" t="s">
        <v>7</v>
      </c>
      <c r="K6" s="393" t="s">
        <v>1293</v>
      </c>
      <c r="L6" s="391" t="s">
        <v>1292</v>
      </c>
      <c r="M6" s="357" t="s">
        <v>8</v>
      </c>
      <c r="N6" s="357" t="s">
        <v>9</v>
      </c>
      <c r="O6" s="357" t="s">
        <v>10</v>
      </c>
      <c r="P6" s="390" t="s">
        <v>11</v>
      </c>
      <c r="Q6" s="354" t="s">
        <v>12</v>
      </c>
    </row>
    <row r="7" spans="2:17" s="3" customFormat="1" ht="30" customHeight="1" thickBot="1" x14ac:dyDescent="0.3">
      <c r="B7" s="167" t="s">
        <v>13</v>
      </c>
      <c r="C7" s="167" t="s">
        <v>14</v>
      </c>
      <c r="D7" s="167" t="s">
        <v>15</v>
      </c>
      <c r="E7" s="357"/>
      <c r="F7" s="11" t="s">
        <v>16</v>
      </c>
      <c r="G7" s="166" t="s">
        <v>17</v>
      </c>
      <c r="H7" s="11" t="s">
        <v>16</v>
      </c>
      <c r="I7" s="166" t="s">
        <v>19</v>
      </c>
      <c r="J7" s="392"/>
      <c r="K7" s="394"/>
      <c r="L7" s="392"/>
      <c r="M7" s="357"/>
      <c r="N7" s="357"/>
      <c r="O7" s="357"/>
      <c r="P7" s="390"/>
      <c r="Q7" s="354"/>
    </row>
    <row r="8" spans="2:17" s="14" customFormat="1" ht="63" customHeight="1" thickBot="1" x14ac:dyDescent="0.3">
      <c r="B8" s="337">
        <v>48</v>
      </c>
      <c r="C8" s="371" t="s">
        <v>769</v>
      </c>
      <c r="D8" s="371" t="s">
        <v>770</v>
      </c>
      <c r="E8" s="343" t="s">
        <v>366</v>
      </c>
      <c r="F8" s="521" t="s">
        <v>367</v>
      </c>
      <c r="G8" s="343"/>
      <c r="H8" s="329">
        <v>0</v>
      </c>
      <c r="I8" s="347">
        <v>0</v>
      </c>
      <c r="J8" s="195" t="s">
        <v>771</v>
      </c>
      <c r="K8" s="196">
        <v>44596</v>
      </c>
      <c r="L8" s="196">
        <v>44908</v>
      </c>
      <c r="M8" s="91" t="s">
        <v>772</v>
      </c>
      <c r="N8" s="169" t="s">
        <v>72</v>
      </c>
      <c r="O8" s="169" t="s">
        <v>72</v>
      </c>
      <c r="P8" s="469">
        <v>1</v>
      </c>
      <c r="Q8" s="339" t="s">
        <v>1289</v>
      </c>
    </row>
    <row r="9" spans="2:17" s="14" customFormat="1" ht="63" customHeight="1" thickBot="1" x14ac:dyDescent="0.3">
      <c r="B9" s="337"/>
      <c r="C9" s="371"/>
      <c r="D9" s="371"/>
      <c r="E9" s="343"/>
      <c r="F9" s="521"/>
      <c r="G9" s="343"/>
      <c r="H9" s="330"/>
      <c r="I9" s="347"/>
      <c r="J9" s="195" t="s">
        <v>773</v>
      </c>
      <c r="K9" s="196">
        <v>44596</v>
      </c>
      <c r="L9" s="196">
        <v>44908</v>
      </c>
      <c r="M9" s="91" t="s">
        <v>774</v>
      </c>
      <c r="N9" s="169" t="s">
        <v>72</v>
      </c>
      <c r="O9" s="169" t="s">
        <v>72</v>
      </c>
      <c r="P9" s="469"/>
      <c r="Q9" s="340"/>
    </row>
    <row r="10" spans="2:17" s="14" customFormat="1" ht="63" customHeight="1" thickBot="1" x14ac:dyDescent="0.3">
      <c r="B10" s="337"/>
      <c r="C10" s="371"/>
      <c r="D10" s="371"/>
      <c r="E10" s="169" t="s">
        <v>371</v>
      </c>
      <c r="F10" s="521"/>
      <c r="G10" s="343"/>
      <c r="H10" s="331"/>
      <c r="I10" s="347"/>
      <c r="J10" s="195" t="s">
        <v>775</v>
      </c>
      <c r="K10" s="196">
        <v>44596</v>
      </c>
      <c r="L10" s="196">
        <v>44908</v>
      </c>
      <c r="M10" s="91" t="s">
        <v>776</v>
      </c>
      <c r="N10" s="169" t="s">
        <v>72</v>
      </c>
      <c r="O10" s="169" t="s">
        <v>72</v>
      </c>
      <c r="P10" s="469"/>
      <c r="Q10" s="340"/>
    </row>
    <row r="11" spans="2:17" ht="14.25" customHeight="1" thickBot="1" x14ac:dyDescent="0.3">
      <c r="B11" s="468" t="s">
        <v>777</v>
      </c>
      <c r="C11" s="468"/>
      <c r="D11" s="468"/>
      <c r="E11" s="468"/>
      <c r="F11" s="468"/>
      <c r="G11" s="468"/>
      <c r="H11" s="468"/>
      <c r="I11" s="468"/>
      <c r="J11" s="468"/>
      <c r="K11" s="468"/>
      <c r="L11" s="468"/>
      <c r="M11" s="468"/>
      <c r="N11" s="468"/>
      <c r="O11" s="468"/>
      <c r="P11" s="468"/>
      <c r="Q11" s="468"/>
    </row>
    <row r="12" spans="2:17" ht="80.45" customHeight="1" thickBot="1" x14ac:dyDescent="0.3">
      <c r="B12" s="337">
        <v>49</v>
      </c>
      <c r="C12" s="371" t="s">
        <v>778</v>
      </c>
      <c r="D12" s="371" t="s">
        <v>779</v>
      </c>
      <c r="E12" s="343" t="s">
        <v>366</v>
      </c>
      <c r="F12" s="521" t="s">
        <v>780</v>
      </c>
      <c r="G12" s="343"/>
      <c r="H12" s="329">
        <v>0</v>
      </c>
      <c r="I12" s="347">
        <v>0</v>
      </c>
      <c r="J12" s="195" t="s">
        <v>781</v>
      </c>
      <c r="K12" s="196">
        <v>44596</v>
      </c>
      <c r="L12" s="196">
        <v>44908</v>
      </c>
      <c r="M12" s="91" t="s">
        <v>782</v>
      </c>
      <c r="N12" s="169" t="s">
        <v>40</v>
      </c>
      <c r="O12" s="169" t="s">
        <v>40</v>
      </c>
      <c r="P12" s="465">
        <v>0.83330000000000004</v>
      </c>
      <c r="Q12" s="339" t="s">
        <v>1289</v>
      </c>
    </row>
    <row r="13" spans="2:17" ht="80.45" customHeight="1" thickBot="1" x14ac:dyDescent="0.3">
      <c r="B13" s="337"/>
      <c r="C13" s="371"/>
      <c r="D13" s="371"/>
      <c r="E13" s="343"/>
      <c r="F13" s="521"/>
      <c r="G13" s="343"/>
      <c r="H13" s="330"/>
      <c r="I13" s="347"/>
      <c r="J13" s="195" t="s">
        <v>783</v>
      </c>
      <c r="K13" s="196">
        <v>44596</v>
      </c>
      <c r="L13" s="196">
        <v>44908</v>
      </c>
      <c r="M13" s="91" t="s">
        <v>784</v>
      </c>
      <c r="N13" s="169" t="s">
        <v>459</v>
      </c>
      <c r="O13" s="169" t="s">
        <v>321</v>
      </c>
      <c r="P13" s="466"/>
      <c r="Q13" s="340"/>
    </row>
    <row r="14" spans="2:17" ht="80.45" customHeight="1" thickBot="1" x14ac:dyDescent="0.3">
      <c r="B14" s="337"/>
      <c r="C14" s="371"/>
      <c r="D14" s="371"/>
      <c r="E14" s="169" t="s">
        <v>371</v>
      </c>
      <c r="F14" s="521"/>
      <c r="G14" s="343"/>
      <c r="H14" s="331"/>
      <c r="I14" s="347"/>
      <c r="J14" s="195" t="s">
        <v>785</v>
      </c>
      <c r="K14" s="196">
        <v>44596</v>
      </c>
      <c r="L14" s="196">
        <v>44908</v>
      </c>
      <c r="M14" s="91" t="s">
        <v>786</v>
      </c>
      <c r="N14" s="169" t="s">
        <v>787</v>
      </c>
      <c r="O14" s="169" t="s">
        <v>141</v>
      </c>
      <c r="P14" s="467"/>
      <c r="Q14" s="340"/>
    </row>
    <row r="15" spans="2:17" ht="18" customHeight="1" thickBot="1" x14ac:dyDescent="0.3">
      <c r="B15" s="468" t="s">
        <v>788</v>
      </c>
      <c r="C15" s="468"/>
      <c r="D15" s="468"/>
      <c r="E15" s="468"/>
      <c r="F15" s="468"/>
      <c r="G15" s="468"/>
      <c r="H15" s="468"/>
      <c r="I15" s="468"/>
      <c r="J15" s="468"/>
      <c r="K15" s="468"/>
      <c r="L15" s="468"/>
      <c r="M15" s="468"/>
      <c r="N15" s="468"/>
      <c r="O15" s="468"/>
      <c r="P15" s="468"/>
      <c r="Q15" s="468"/>
    </row>
    <row r="16" spans="2:17" s="14" customFormat="1" ht="77.099999999999994" customHeight="1" thickBot="1" x14ac:dyDescent="0.3">
      <c r="B16" s="343">
        <v>50</v>
      </c>
      <c r="C16" s="371" t="s">
        <v>789</v>
      </c>
      <c r="D16" s="371" t="s">
        <v>790</v>
      </c>
      <c r="E16" s="335" t="s">
        <v>366</v>
      </c>
      <c r="F16" s="522" t="s">
        <v>367</v>
      </c>
      <c r="G16" s="343"/>
      <c r="H16" s="329">
        <v>0</v>
      </c>
      <c r="I16" s="338">
        <v>0</v>
      </c>
      <c r="J16" s="195" t="s">
        <v>791</v>
      </c>
      <c r="K16" s="197">
        <v>44596</v>
      </c>
      <c r="L16" s="196">
        <v>44908</v>
      </c>
      <c r="M16" s="371" t="s">
        <v>792</v>
      </c>
      <c r="N16" s="337" t="s">
        <v>793</v>
      </c>
      <c r="O16" s="337" t="s">
        <v>1085</v>
      </c>
      <c r="P16" s="469">
        <v>1</v>
      </c>
      <c r="Q16" s="339" t="s">
        <v>1289</v>
      </c>
    </row>
    <row r="17" spans="2:17" s="14" customFormat="1" ht="77.099999999999994" customHeight="1" thickBot="1" x14ac:dyDescent="0.3">
      <c r="B17" s="343"/>
      <c r="C17" s="371"/>
      <c r="D17" s="371"/>
      <c r="E17" s="336"/>
      <c r="F17" s="522"/>
      <c r="G17" s="343"/>
      <c r="H17" s="330"/>
      <c r="I17" s="338"/>
      <c r="J17" s="195" t="s">
        <v>794</v>
      </c>
      <c r="K17" s="197">
        <v>44596</v>
      </c>
      <c r="L17" s="196">
        <v>44908</v>
      </c>
      <c r="M17" s="371"/>
      <c r="N17" s="337"/>
      <c r="O17" s="337"/>
      <c r="P17" s="469"/>
      <c r="Q17" s="339"/>
    </row>
    <row r="18" spans="2:17" s="14" customFormat="1" ht="77.099999999999994" customHeight="1" thickBot="1" x14ac:dyDescent="0.3">
      <c r="B18" s="343"/>
      <c r="C18" s="371"/>
      <c r="D18" s="371"/>
      <c r="E18" s="169" t="s">
        <v>371</v>
      </c>
      <c r="F18" s="522"/>
      <c r="G18" s="343"/>
      <c r="H18" s="331"/>
      <c r="I18" s="338"/>
      <c r="J18" s="195" t="s">
        <v>795</v>
      </c>
      <c r="K18" s="197">
        <v>44596</v>
      </c>
      <c r="L18" s="196">
        <v>44908</v>
      </c>
      <c r="M18" s="371"/>
      <c r="N18" s="337"/>
      <c r="O18" s="337"/>
      <c r="P18" s="469"/>
      <c r="Q18" s="339"/>
    </row>
    <row r="19" spans="2:17" ht="16.5" customHeight="1" thickBot="1" x14ac:dyDescent="0.3">
      <c r="B19" s="523" t="s">
        <v>796</v>
      </c>
      <c r="C19" s="523"/>
      <c r="D19" s="523"/>
      <c r="E19" s="523"/>
      <c r="F19" s="523"/>
      <c r="G19" s="523"/>
      <c r="H19" s="523"/>
      <c r="I19" s="523"/>
      <c r="J19" s="523"/>
      <c r="K19" s="523"/>
      <c r="L19" s="523"/>
      <c r="M19" s="523"/>
      <c r="N19" s="523"/>
      <c r="O19" s="523"/>
      <c r="P19" s="523"/>
      <c r="Q19" s="523"/>
    </row>
    <row r="20" spans="2:17" s="225" customFormat="1" ht="51" customHeight="1" thickBot="1" x14ac:dyDescent="0.3">
      <c r="B20" s="354">
        <v>51</v>
      </c>
      <c r="C20" s="355" t="s">
        <v>797</v>
      </c>
      <c r="D20" s="355" t="s">
        <v>798</v>
      </c>
      <c r="E20" s="357" t="s">
        <v>344</v>
      </c>
      <c r="F20" s="544">
        <v>10000</v>
      </c>
      <c r="G20" s="357" t="s">
        <v>157</v>
      </c>
      <c r="H20" s="544">
        <v>666</v>
      </c>
      <c r="I20" s="548">
        <f>H20/F20</f>
        <v>6.6600000000000006E-2</v>
      </c>
      <c r="J20" s="256" t="s">
        <v>799</v>
      </c>
      <c r="K20" s="257">
        <v>44718</v>
      </c>
      <c r="L20" s="244">
        <v>44840</v>
      </c>
      <c r="M20" s="549" t="s">
        <v>159</v>
      </c>
      <c r="N20" s="363" t="s">
        <v>800</v>
      </c>
      <c r="O20" s="363" t="s">
        <v>101</v>
      </c>
      <c r="P20" s="552">
        <v>1</v>
      </c>
      <c r="Q20" s="545" t="s">
        <v>1289</v>
      </c>
    </row>
    <row r="21" spans="2:17" s="225" customFormat="1" ht="72" customHeight="1" thickBot="1" x14ac:dyDescent="0.3">
      <c r="B21" s="354"/>
      <c r="C21" s="355"/>
      <c r="D21" s="355"/>
      <c r="E21" s="357"/>
      <c r="F21" s="544"/>
      <c r="G21" s="357"/>
      <c r="H21" s="544"/>
      <c r="I21" s="548"/>
      <c r="J21" s="256" t="s">
        <v>158</v>
      </c>
      <c r="K21" s="257">
        <v>44725</v>
      </c>
      <c r="L21" s="244">
        <v>44806</v>
      </c>
      <c r="M21" s="550"/>
      <c r="N21" s="543"/>
      <c r="O21" s="543"/>
      <c r="P21" s="354"/>
      <c r="Q21" s="546"/>
    </row>
    <row r="22" spans="2:17" s="225" customFormat="1" ht="60.75" customHeight="1" thickBot="1" x14ac:dyDescent="0.3">
      <c r="B22" s="354"/>
      <c r="C22" s="355"/>
      <c r="D22" s="355"/>
      <c r="E22" s="357"/>
      <c r="F22" s="544"/>
      <c r="G22" s="357"/>
      <c r="H22" s="544"/>
      <c r="I22" s="548"/>
      <c r="J22" s="256" t="s">
        <v>801</v>
      </c>
      <c r="K22" s="257">
        <v>44767</v>
      </c>
      <c r="L22" s="244">
        <v>44841</v>
      </c>
      <c r="M22" s="551"/>
      <c r="N22" s="364"/>
      <c r="O22" s="364"/>
      <c r="P22" s="354"/>
      <c r="Q22" s="546"/>
    </row>
    <row r="23" spans="2:17" s="225" customFormat="1" ht="42" customHeight="1" thickBot="1" x14ac:dyDescent="0.3">
      <c r="B23" s="354"/>
      <c r="C23" s="355"/>
      <c r="D23" s="355"/>
      <c r="E23" s="357"/>
      <c r="F23" s="544"/>
      <c r="G23" s="357"/>
      <c r="H23" s="544"/>
      <c r="I23" s="548"/>
      <c r="J23" s="256" t="s">
        <v>161</v>
      </c>
      <c r="K23" s="257">
        <v>44781</v>
      </c>
      <c r="L23" s="244">
        <v>44855</v>
      </c>
      <c r="M23" s="549" t="s">
        <v>162</v>
      </c>
      <c r="N23" s="363" t="s">
        <v>802</v>
      </c>
      <c r="O23" s="363" t="s">
        <v>802</v>
      </c>
      <c r="P23" s="354"/>
      <c r="Q23" s="546"/>
    </row>
    <row r="24" spans="2:17" s="225" customFormat="1" ht="38.25" customHeight="1" thickBot="1" x14ac:dyDescent="0.3">
      <c r="B24" s="354"/>
      <c r="C24" s="355"/>
      <c r="D24" s="355"/>
      <c r="E24" s="357"/>
      <c r="F24" s="544"/>
      <c r="G24" s="357"/>
      <c r="H24" s="544"/>
      <c r="I24" s="548"/>
      <c r="J24" s="254" t="s">
        <v>803</v>
      </c>
      <c r="K24" s="257">
        <v>44795</v>
      </c>
      <c r="L24" s="244">
        <v>44869</v>
      </c>
      <c r="M24" s="551"/>
      <c r="N24" s="364"/>
      <c r="O24" s="364"/>
      <c r="P24" s="354"/>
      <c r="Q24" s="546"/>
    </row>
    <row r="25" spans="2:17" s="225" customFormat="1" ht="70.5" customHeight="1" thickBot="1" x14ac:dyDescent="0.3">
      <c r="B25" s="354"/>
      <c r="C25" s="355"/>
      <c r="D25" s="355"/>
      <c r="E25" s="357"/>
      <c r="F25" s="544"/>
      <c r="G25" s="357"/>
      <c r="H25" s="544"/>
      <c r="I25" s="548"/>
      <c r="J25" s="254" t="s">
        <v>804</v>
      </c>
      <c r="K25" s="257">
        <v>44816</v>
      </c>
      <c r="L25" s="244">
        <v>44890</v>
      </c>
      <c r="M25" s="549" t="s">
        <v>805</v>
      </c>
      <c r="N25" s="363" t="s">
        <v>72</v>
      </c>
      <c r="O25" s="363" t="s">
        <v>72</v>
      </c>
      <c r="P25" s="354"/>
      <c r="Q25" s="546"/>
    </row>
    <row r="26" spans="2:17" s="225" customFormat="1" ht="34.5" customHeight="1" thickBot="1" x14ac:dyDescent="0.3">
      <c r="B26" s="354"/>
      <c r="C26" s="355"/>
      <c r="D26" s="355"/>
      <c r="E26" s="357"/>
      <c r="F26" s="544"/>
      <c r="G26" s="357"/>
      <c r="H26" s="544"/>
      <c r="I26" s="548"/>
      <c r="J26" s="254" t="s">
        <v>806</v>
      </c>
      <c r="K26" s="257">
        <v>44896</v>
      </c>
      <c r="L26" s="244">
        <v>44895</v>
      </c>
      <c r="M26" s="551"/>
      <c r="N26" s="364"/>
      <c r="O26" s="364"/>
      <c r="P26" s="354"/>
      <c r="Q26" s="547"/>
    </row>
    <row r="27" spans="2:17" s="6" customFormat="1" ht="19.5" customHeight="1" thickBot="1" x14ac:dyDescent="0.3">
      <c r="B27" s="350" t="s">
        <v>807</v>
      </c>
      <c r="C27" s="351"/>
      <c r="D27" s="351"/>
      <c r="E27" s="351"/>
      <c r="F27" s="351"/>
      <c r="G27" s="351"/>
      <c r="H27" s="351"/>
      <c r="I27" s="351"/>
      <c r="J27" s="351"/>
      <c r="K27" s="351"/>
      <c r="L27" s="351"/>
      <c r="M27" s="351"/>
      <c r="N27" s="351"/>
      <c r="O27" s="351"/>
      <c r="P27" s="351"/>
      <c r="Q27" s="351"/>
    </row>
    <row r="28" spans="2:17" s="177" customFormat="1" ht="51.75" customHeight="1" thickBot="1" x14ac:dyDescent="0.3">
      <c r="B28" s="525">
        <v>52</v>
      </c>
      <c r="C28" s="528" t="s">
        <v>808</v>
      </c>
      <c r="D28" s="528" t="s">
        <v>809</v>
      </c>
      <c r="E28" s="531" t="s">
        <v>810</v>
      </c>
      <c r="F28" s="534">
        <v>60000</v>
      </c>
      <c r="G28" s="531" t="s">
        <v>811</v>
      </c>
      <c r="H28" s="534">
        <v>44432</v>
      </c>
      <c r="I28" s="537">
        <f>H28/F28</f>
        <v>0.74053333333333338</v>
      </c>
      <c r="J28" s="223" t="s">
        <v>812</v>
      </c>
      <c r="K28" s="222">
        <v>44593</v>
      </c>
      <c r="L28" s="231">
        <v>44620</v>
      </c>
      <c r="M28" s="528" t="s">
        <v>813</v>
      </c>
      <c r="N28" s="525" t="s">
        <v>72</v>
      </c>
      <c r="O28" s="525" t="s">
        <v>72</v>
      </c>
      <c r="P28" s="537">
        <v>1</v>
      </c>
      <c r="Q28" s="540" t="s">
        <v>1289</v>
      </c>
    </row>
    <row r="29" spans="2:17" s="177" customFormat="1" ht="45" customHeight="1" thickBot="1" x14ac:dyDescent="0.3">
      <c r="B29" s="526"/>
      <c r="C29" s="529"/>
      <c r="D29" s="529"/>
      <c r="E29" s="532"/>
      <c r="F29" s="535"/>
      <c r="G29" s="532"/>
      <c r="H29" s="535"/>
      <c r="I29" s="538"/>
      <c r="J29" s="223" t="s">
        <v>814</v>
      </c>
      <c r="K29" s="222">
        <v>44621</v>
      </c>
      <c r="L29" s="231">
        <v>44681</v>
      </c>
      <c r="M29" s="529"/>
      <c r="N29" s="526"/>
      <c r="O29" s="526"/>
      <c r="P29" s="538"/>
      <c r="Q29" s="541"/>
    </row>
    <row r="30" spans="2:17" s="177" customFormat="1" ht="49.5" customHeight="1" thickBot="1" x14ac:dyDescent="0.3">
      <c r="B30" s="526"/>
      <c r="C30" s="529"/>
      <c r="D30" s="529"/>
      <c r="E30" s="532"/>
      <c r="F30" s="535"/>
      <c r="G30" s="532"/>
      <c r="H30" s="535"/>
      <c r="I30" s="538"/>
      <c r="J30" s="223" t="s">
        <v>815</v>
      </c>
      <c r="K30" s="222">
        <v>44682</v>
      </c>
      <c r="L30" s="231">
        <v>44764</v>
      </c>
      <c r="M30" s="529"/>
      <c r="N30" s="526"/>
      <c r="O30" s="526"/>
      <c r="P30" s="538"/>
      <c r="Q30" s="541"/>
    </row>
    <row r="31" spans="2:17" s="177" customFormat="1" ht="49.5" customHeight="1" thickBot="1" x14ac:dyDescent="0.3">
      <c r="B31" s="526"/>
      <c r="C31" s="529"/>
      <c r="D31" s="529"/>
      <c r="E31" s="532"/>
      <c r="F31" s="535"/>
      <c r="G31" s="532"/>
      <c r="H31" s="535"/>
      <c r="I31" s="538"/>
      <c r="J31" s="223" t="s">
        <v>816</v>
      </c>
      <c r="K31" s="222">
        <v>44774</v>
      </c>
      <c r="L31" s="231">
        <v>44841</v>
      </c>
      <c r="M31" s="529"/>
      <c r="N31" s="526"/>
      <c r="O31" s="526"/>
      <c r="P31" s="538"/>
      <c r="Q31" s="541"/>
    </row>
    <row r="32" spans="2:17" s="177" customFormat="1" ht="81" customHeight="1" thickBot="1" x14ac:dyDescent="0.3">
      <c r="B32" s="526"/>
      <c r="C32" s="529"/>
      <c r="D32" s="529"/>
      <c r="E32" s="532"/>
      <c r="F32" s="535"/>
      <c r="G32" s="532"/>
      <c r="H32" s="535"/>
      <c r="I32" s="538"/>
      <c r="J32" s="223" t="s">
        <v>817</v>
      </c>
      <c r="K32" s="222">
        <v>44835</v>
      </c>
      <c r="L32" s="231">
        <v>44897</v>
      </c>
      <c r="M32" s="529"/>
      <c r="N32" s="526"/>
      <c r="O32" s="526"/>
      <c r="P32" s="538"/>
      <c r="Q32" s="541"/>
    </row>
    <row r="33" spans="2:17" s="177" customFormat="1" ht="46.5" customHeight="1" thickBot="1" x14ac:dyDescent="0.3">
      <c r="B33" s="527"/>
      <c r="C33" s="530"/>
      <c r="D33" s="530"/>
      <c r="E33" s="533"/>
      <c r="F33" s="536"/>
      <c r="G33" s="533"/>
      <c r="H33" s="536"/>
      <c r="I33" s="539"/>
      <c r="J33" s="223" t="s">
        <v>818</v>
      </c>
      <c r="K33" s="222">
        <v>44866</v>
      </c>
      <c r="L33" s="231">
        <v>44908</v>
      </c>
      <c r="M33" s="530"/>
      <c r="N33" s="527"/>
      <c r="O33" s="527"/>
      <c r="P33" s="539"/>
      <c r="Q33" s="542"/>
    </row>
    <row r="34" spans="2:17" ht="93.6" customHeight="1" thickBot="1" x14ac:dyDescent="0.3">
      <c r="B34" s="337">
        <v>53</v>
      </c>
      <c r="C34" s="371" t="s">
        <v>819</v>
      </c>
      <c r="D34" s="371" t="s">
        <v>820</v>
      </c>
      <c r="E34" s="169" t="s">
        <v>85</v>
      </c>
      <c r="F34" s="470">
        <v>14282</v>
      </c>
      <c r="G34" s="343" t="s">
        <v>821</v>
      </c>
      <c r="H34" s="524">
        <v>14113</v>
      </c>
      <c r="I34" s="338">
        <f>H34/F34</f>
        <v>0.98816692340008405</v>
      </c>
      <c r="J34" s="442" t="s">
        <v>822</v>
      </c>
      <c r="K34" s="444">
        <v>44594</v>
      </c>
      <c r="L34" s="472">
        <v>44681</v>
      </c>
      <c r="M34" s="91" t="s">
        <v>823</v>
      </c>
      <c r="N34" s="170" t="s">
        <v>824</v>
      </c>
      <c r="O34" s="170" t="s">
        <v>825</v>
      </c>
      <c r="P34" s="338">
        <v>1</v>
      </c>
      <c r="Q34" s="339" t="s">
        <v>1289</v>
      </c>
    </row>
    <row r="35" spans="2:17" ht="105" customHeight="1" thickBot="1" x14ac:dyDescent="0.3">
      <c r="B35" s="337"/>
      <c r="C35" s="371"/>
      <c r="D35" s="371"/>
      <c r="E35" s="169" t="s">
        <v>27</v>
      </c>
      <c r="F35" s="470"/>
      <c r="G35" s="343"/>
      <c r="H35" s="524"/>
      <c r="I35" s="338"/>
      <c r="J35" s="443"/>
      <c r="K35" s="445"/>
      <c r="L35" s="473"/>
      <c r="M35" s="91" t="s">
        <v>826</v>
      </c>
      <c r="N35" s="170" t="s">
        <v>101</v>
      </c>
      <c r="O35" s="170" t="s">
        <v>101</v>
      </c>
      <c r="P35" s="338"/>
      <c r="Q35" s="339"/>
    </row>
    <row r="36" spans="2:17" ht="95.25" customHeight="1" thickBot="1" x14ac:dyDescent="0.3">
      <c r="B36" s="337"/>
      <c r="C36" s="371"/>
      <c r="D36" s="371"/>
      <c r="E36" s="169" t="s">
        <v>32</v>
      </c>
      <c r="F36" s="470"/>
      <c r="G36" s="343"/>
      <c r="H36" s="524"/>
      <c r="I36" s="338"/>
      <c r="J36" s="195" t="s">
        <v>827</v>
      </c>
      <c r="K36" s="197">
        <v>44622</v>
      </c>
      <c r="L36" s="228">
        <v>44711</v>
      </c>
      <c r="M36" s="171" t="s">
        <v>828</v>
      </c>
      <c r="N36" s="170" t="s">
        <v>105</v>
      </c>
      <c r="O36" s="170" t="s">
        <v>106</v>
      </c>
      <c r="P36" s="338"/>
      <c r="Q36" s="339"/>
    </row>
    <row r="37" spans="2:17" ht="85.5" customHeight="1" thickBot="1" x14ac:dyDescent="0.3">
      <c r="B37" s="337"/>
      <c r="C37" s="371"/>
      <c r="D37" s="371"/>
      <c r="E37" s="169" t="s">
        <v>93</v>
      </c>
      <c r="F37" s="470"/>
      <c r="G37" s="343"/>
      <c r="H37" s="524"/>
      <c r="I37" s="338"/>
      <c r="J37" s="195" t="s">
        <v>829</v>
      </c>
      <c r="K37" s="197">
        <v>44641</v>
      </c>
      <c r="L37" s="228">
        <v>44711</v>
      </c>
      <c r="M37" s="91" t="s">
        <v>830</v>
      </c>
      <c r="N37" s="170" t="s">
        <v>831</v>
      </c>
      <c r="O37" s="170" t="s">
        <v>60</v>
      </c>
      <c r="P37" s="338"/>
      <c r="Q37" s="339"/>
    </row>
    <row r="38" spans="2:17" ht="116.1" customHeight="1" thickBot="1" x14ac:dyDescent="0.3">
      <c r="B38" s="337"/>
      <c r="C38" s="371"/>
      <c r="D38" s="371"/>
      <c r="E38" s="169" t="s">
        <v>96</v>
      </c>
      <c r="F38" s="470"/>
      <c r="G38" s="343"/>
      <c r="H38" s="524"/>
      <c r="I38" s="338"/>
      <c r="J38" s="195" t="s">
        <v>832</v>
      </c>
      <c r="K38" s="197">
        <v>44594</v>
      </c>
      <c r="L38" s="228">
        <v>44908</v>
      </c>
      <c r="M38" s="91" t="s">
        <v>833</v>
      </c>
      <c r="N38" s="170" t="s">
        <v>824</v>
      </c>
      <c r="O38" s="170" t="s">
        <v>825</v>
      </c>
      <c r="P38" s="338"/>
      <c r="Q38" s="339"/>
    </row>
    <row r="39" spans="2:17" s="1" customFormat="1" ht="21.75" customHeight="1" thickBot="1" x14ac:dyDescent="0.3">
      <c r="B39" s="350" t="s">
        <v>834</v>
      </c>
      <c r="C39" s="351"/>
      <c r="D39" s="351"/>
      <c r="E39" s="351"/>
      <c r="F39" s="351"/>
      <c r="G39" s="351"/>
      <c r="H39" s="351"/>
      <c r="I39" s="351"/>
      <c r="J39" s="351"/>
      <c r="K39" s="351"/>
      <c r="L39" s="351"/>
      <c r="M39" s="351"/>
      <c r="N39" s="351"/>
      <c r="O39" s="351"/>
      <c r="P39" s="351"/>
      <c r="Q39" s="351"/>
    </row>
    <row r="40" spans="2:17" s="6" customFormat="1" ht="21.75" customHeight="1" thickBot="1" x14ac:dyDescent="0.3">
      <c r="B40" s="350" t="s">
        <v>835</v>
      </c>
      <c r="C40" s="351"/>
      <c r="D40" s="351"/>
      <c r="E40" s="351"/>
      <c r="F40" s="351"/>
      <c r="G40" s="351"/>
      <c r="H40" s="351"/>
      <c r="I40" s="351"/>
      <c r="J40" s="351"/>
      <c r="K40" s="351"/>
      <c r="L40" s="351"/>
      <c r="M40" s="351"/>
      <c r="N40" s="351"/>
      <c r="O40" s="351"/>
      <c r="P40" s="351"/>
      <c r="Q40" s="351"/>
    </row>
    <row r="41" spans="2:17" ht="81.599999999999994" customHeight="1" thickBot="1" x14ac:dyDescent="0.3">
      <c r="B41" s="337">
        <v>54</v>
      </c>
      <c r="C41" s="371" t="s">
        <v>836</v>
      </c>
      <c r="D41" s="371" t="s">
        <v>837</v>
      </c>
      <c r="E41" s="343" t="s">
        <v>366</v>
      </c>
      <c r="F41" s="521" t="s">
        <v>367</v>
      </c>
      <c r="G41" s="343"/>
      <c r="H41" s="329">
        <v>0</v>
      </c>
      <c r="I41" s="338">
        <v>0</v>
      </c>
      <c r="J41" s="195" t="s">
        <v>838</v>
      </c>
      <c r="K41" s="197">
        <v>44596</v>
      </c>
      <c r="L41" s="228">
        <v>44621</v>
      </c>
      <c r="M41" s="91" t="s">
        <v>839</v>
      </c>
      <c r="N41" s="170" t="s">
        <v>453</v>
      </c>
      <c r="O41" s="170" t="s">
        <v>325</v>
      </c>
      <c r="P41" s="469">
        <v>1</v>
      </c>
      <c r="Q41" s="339" t="s">
        <v>1289</v>
      </c>
    </row>
    <row r="42" spans="2:17" ht="81.599999999999994" customHeight="1" thickBot="1" x14ac:dyDescent="0.3">
      <c r="B42" s="337"/>
      <c r="C42" s="371"/>
      <c r="D42" s="371"/>
      <c r="E42" s="343"/>
      <c r="F42" s="521"/>
      <c r="G42" s="343"/>
      <c r="H42" s="330"/>
      <c r="I42" s="338"/>
      <c r="J42" s="195" t="s">
        <v>840</v>
      </c>
      <c r="K42" s="197">
        <v>44596</v>
      </c>
      <c r="L42" s="197">
        <v>44908</v>
      </c>
      <c r="M42" s="91" t="s">
        <v>841</v>
      </c>
      <c r="N42" s="170" t="s">
        <v>386</v>
      </c>
      <c r="O42" s="170" t="s">
        <v>321</v>
      </c>
      <c r="P42" s="469"/>
      <c r="Q42" s="340"/>
    </row>
    <row r="43" spans="2:17" ht="81.599999999999994" customHeight="1" thickBot="1" x14ac:dyDescent="0.3">
      <c r="B43" s="337"/>
      <c r="C43" s="371"/>
      <c r="D43" s="371"/>
      <c r="E43" s="343" t="s">
        <v>371</v>
      </c>
      <c r="F43" s="521"/>
      <c r="G43" s="343"/>
      <c r="H43" s="330"/>
      <c r="I43" s="338"/>
      <c r="J43" s="195" t="s">
        <v>842</v>
      </c>
      <c r="K43" s="197">
        <v>44596</v>
      </c>
      <c r="L43" s="197">
        <v>44908</v>
      </c>
      <c r="M43" s="91" t="s">
        <v>843</v>
      </c>
      <c r="N43" s="169" t="s">
        <v>71</v>
      </c>
      <c r="O43" s="170" t="s">
        <v>454</v>
      </c>
      <c r="P43" s="469"/>
      <c r="Q43" s="340"/>
    </row>
    <row r="44" spans="2:17" ht="81.599999999999994" customHeight="1" thickBot="1" x14ac:dyDescent="0.3">
      <c r="B44" s="337"/>
      <c r="C44" s="371"/>
      <c r="D44" s="371"/>
      <c r="E44" s="343"/>
      <c r="F44" s="521"/>
      <c r="G44" s="343"/>
      <c r="H44" s="330"/>
      <c r="I44" s="338"/>
      <c r="J44" s="195" t="s">
        <v>844</v>
      </c>
      <c r="K44" s="197">
        <v>44596</v>
      </c>
      <c r="L44" s="197">
        <v>44908</v>
      </c>
      <c r="M44" s="91" t="s">
        <v>845</v>
      </c>
      <c r="N44" s="169" t="s">
        <v>71</v>
      </c>
      <c r="O44" s="170" t="s">
        <v>72</v>
      </c>
      <c r="P44" s="469"/>
      <c r="Q44" s="340"/>
    </row>
    <row r="45" spans="2:17" ht="81.599999999999994" customHeight="1" thickBot="1" x14ac:dyDescent="0.3">
      <c r="B45" s="337"/>
      <c r="C45" s="371"/>
      <c r="D45" s="371"/>
      <c r="E45" s="343"/>
      <c r="F45" s="521"/>
      <c r="G45" s="343"/>
      <c r="H45" s="331"/>
      <c r="I45" s="338"/>
      <c r="J45" s="224" t="s">
        <v>846</v>
      </c>
      <c r="K45" s="197">
        <v>44596</v>
      </c>
      <c r="L45" s="197">
        <v>44908</v>
      </c>
      <c r="M45" s="29" t="s">
        <v>847</v>
      </c>
      <c r="N45" s="169" t="s">
        <v>71</v>
      </c>
      <c r="O45" s="170" t="s">
        <v>72</v>
      </c>
      <c r="P45" s="469"/>
      <c r="Q45" s="340"/>
    </row>
    <row r="46" spans="2:17" ht="18.75" customHeight="1" thickBot="1" x14ac:dyDescent="0.3">
      <c r="B46" s="523" t="s">
        <v>848</v>
      </c>
      <c r="C46" s="523"/>
      <c r="D46" s="523"/>
      <c r="E46" s="523"/>
      <c r="F46" s="523"/>
      <c r="G46" s="523"/>
      <c r="H46" s="523"/>
      <c r="I46" s="523"/>
      <c r="J46" s="523"/>
      <c r="K46" s="523"/>
      <c r="L46" s="523"/>
      <c r="M46" s="523"/>
      <c r="N46" s="523"/>
      <c r="O46" s="523"/>
      <c r="P46" s="523"/>
      <c r="Q46" s="523"/>
    </row>
    <row r="47" spans="2:17" x14ac:dyDescent="0.25">
      <c r="F47" s="127"/>
      <c r="G47" s="127"/>
      <c r="H47" s="127"/>
    </row>
  </sheetData>
  <mergeCells count="112">
    <mergeCell ref="B1:Q1"/>
    <mergeCell ref="D20:D26"/>
    <mergeCell ref="E20:E26"/>
    <mergeCell ref="F20:F26"/>
    <mergeCell ref="Q20:Q26"/>
    <mergeCell ref="O23:O24"/>
    <mergeCell ref="O25:O26"/>
    <mergeCell ref="H20:H26"/>
    <mergeCell ref="I20:I26"/>
    <mergeCell ref="M20:M22"/>
    <mergeCell ref="N20:N22"/>
    <mergeCell ref="N23:N24"/>
    <mergeCell ref="N25:N26"/>
    <mergeCell ref="M23:M24"/>
    <mergeCell ref="M25:M26"/>
    <mergeCell ref="P20:P26"/>
    <mergeCell ref="B15:Q15"/>
    <mergeCell ref="P12:P14"/>
    <mergeCell ref="Q12:Q14"/>
    <mergeCell ref="O16:O18"/>
    <mergeCell ref="N16:N18"/>
    <mergeCell ref="M16:M18"/>
    <mergeCell ref="G16:G18"/>
    <mergeCell ref="I16:I18"/>
    <mergeCell ref="E43:E45"/>
    <mergeCell ref="E41:E42"/>
    <mergeCell ref="B19:Q19"/>
    <mergeCell ref="B27:Q27"/>
    <mergeCell ref="H16:H18"/>
    <mergeCell ref="B28:B33"/>
    <mergeCell ref="C28:C33"/>
    <mergeCell ref="D28:D33"/>
    <mergeCell ref="E28:E33"/>
    <mergeCell ref="F28:F33"/>
    <mergeCell ref="O28:O33"/>
    <mergeCell ref="P28:P33"/>
    <mergeCell ref="Q28:Q33"/>
    <mergeCell ref="G28:G33"/>
    <mergeCell ref="H28:H33"/>
    <mergeCell ref="I28:I33"/>
    <mergeCell ref="M28:M33"/>
    <mergeCell ref="N28:N33"/>
    <mergeCell ref="Q16:Q18"/>
    <mergeCell ref="P16:P18"/>
    <mergeCell ref="G20:G26"/>
    <mergeCell ref="O20:O22"/>
    <mergeCell ref="B20:B26"/>
    <mergeCell ref="C20:C26"/>
    <mergeCell ref="B46:Q46"/>
    <mergeCell ref="H41:H45"/>
    <mergeCell ref="B34:B38"/>
    <mergeCell ref="C34:C38"/>
    <mergeCell ref="D34:D38"/>
    <mergeCell ref="F34:F38"/>
    <mergeCell ref="G34:G38"/>
    <mergeCell ref="B39:Q39"/>
    <mergeCell ref="B40:Q40"/>
    <mergeCell ref="I34:I38"/>
    <mergeCell ref="I41:I45"/>
    <mergeCell ref="P41:P45"/>
    <mergeCell ref="Q41:Q45"/>
    <mergeCell ref="G41:G45"/>
    <mergeCell ref="H34:H38"/>
    <mergeCell ref="B41:B45"/>
    <mergeCell ref="P34:P38"/>
    <mergeCell ref="Q34:Q38"/>
    <mergeCell ref="J34:J35"/>
    <mergeCell ref="K34:K35"/>
    <mergeCell ref="L34:L35"/>
    <mergeCell ref="C41:C45"/>
    <mergeCell ref="D41:D45"/>
    <mergeCell ref="F41:F45"/>
    <mergeCell ref="E16:E17"/>
    <mergeCell ref="B16:B18"/>
    <mergeCell ref="C16:C18"/>
    <mergeCell ref="D16:D18"/>
    <mergeCell ref="F16:F18"/>
    <mergeCell ref="D12:D14"/>
    <mergeCell ref="E12:E13"/>
    <mergeCell ref="F12:F14"/>
    <mergeCell ref="G12:G14"/>
    <mergeCell ref="I8:I10"/>
    <mergeCell ref="Q8:Q10"/>
    <mergeCell ref="E8:E9"/>
    <mergeCell ref="B12:B14"/>
    <mergeCell ref="C12:C14"/>
    <mergeCell ref="P8:P10"/>
    <mergeCell ref="I12:I14"/>
    <mergeCell ref="H8:H10"/>
    <mergeCell ref="B11:Q11"/>
    <mergeCell ref="B8:B10"/>
    <mergeCell ref="C8:C10"/>
    <mergeCell ref="D8:D10"/>
    <mergeCell ref="F8:F10"/>
    <mergeCell ref="G8:G10"/>
    <mergeCell ref="H12:H14"/>
    <mergeCell ref="B2:Q2"/>
    <mergeCell ref="B3:Q3"/>
    <mergeCell ref="O6:O7"/>
    <mergeCell ref="P6:P7"/>
    <mergeCell ref="Q6:Q7"/>
    <mergeCell ref="B6:D6"/>
    <mergeCell ref="E6:E7"/>
    <mergeCell ref="F6:G6"/>
    <mergeCell ref="M6:M7"/>
    <mergeCell ref="N6:N7"/>
    <mergeCell ref="H6:I6"/>
    <mergeCell ref="B4:Q4"/>
    <mergeCell ref="B5:Q5"/>
    <mergeCell ref="J6:J7"/>
    <mergeCell ref="K6:K7"/>
    <mergeCell ref="L6:L7"/>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1:P64"/>
  <sheetViews>
    <sheetView topLeftCell="F1" zoomScale="110" zoomScaleNormal="110" workbookViewId="0">
      <selection activeCell="J6" sqref="J6:K7"/>
    </sheetView>
  </sheetViews>
  <sheetFormatPr baseColWidth="10" defaultColWidth="10.85546875" defaultRowHeight="15" x14ac:dyDescent="0.25"/>
  <cols>
    <col min="1" max="1" width="5.5703125" style="4" customWidth="1"/>
    <col min="2" max="2" width="10.85546875" style="4"/>
    <col min="3" max="3" width="40.85546875" style="4" customWidth="1"/>
    <col min="4" max="4" width="27.85546875" style="7" customWidth="1"/>
    <col min="5" max="5" width="15.28515625" style="12" customWidth="1"/>
    <col min="6" max="6" width="15.5703125" style="7" customWidth="1"/>
    <col min="7" max="7" width="15.5703125" style="156" customWidth="1"/>
    <col min="8" max="8" width="10.140625" style="93" customWidth="1"/>
    <col min="9" max="9" width="48.42578125" style="93" customWidth="1"/>
    <col min="10" max="10" width="18.5703125" style="201" customWidth="1"/>
    <col min="11" max="11" width="24" style="93" customWidth="1"/>
    <col min="12" max="12" width="46.5703125" style="9" customWidth="1"/>
    <col min="13" max="13" width="19.85546875" style="8" customWidth="1"/>
    <col min="14" max="14" width="20.28515625" style="8" customWidth="1"/>
    <col min="15" max="15" width="14.7109375" style="4" customWidth="1"/>
    <col min="16" max="16" width="125.7109375" style="4" customWidth="1"/>
    <col min="17" max="16384" width="10.85546875" style="4"/>
  </cols>
  <sheetData>
    <row r="1" spans="2:16" ht="15.75" thickBot="1" x14ac:dyDescent="0.3">
      <c r="B1" s="474" t="s">
        <v>1288</v>
      </c>
      <c r="C1" s="475"/>
      <c r="D1" s="475"/>
      <c r="E1" s="475"/>
      <c r="F1" s="475"/>
      <c r="G1" s="475"/>
      <c r="H1" s="475"/>
      <c r="I1" s="475"/>
      <c r="J1" s="475"/>
      <c r="K1" s="475"/>
      <c r="L1" s="475"/>
      <c r="M1" s="475"/>
      <c r="N1" s="475"/>
      <c r="O1" s="475"/>
      <c r="P1" s="476"/>
    </row>
    <row r="2" spans="2:16" s="1" customFormat="1" ht="23.25" customHeight="1" thickBot="1" x14ac:dyDescent="0.3">
      <c r="B2" s="477" t="s">
        <v>1287</v>
      </c>
      <c r="C2" s="477"/>
      <c r="D2" s="477"/>
      <c r="E2" s="477"/>
      <c r="F2" s="477"/>
      <c r="G2" s="477"/>
      <c r="H2" s="477"/>
      <c r="I2" s="477"/>
      <c r="J2" s="477"/>
      <c r="K2" s="477"/>
      <c r="L2" s="477"/>
      <c r="M2" s="477"/>
      <c r="N2" s="477"/>
      <c r="O2" s="477"/>
      <c r="P2" s="477"/>
    </row>
    <row r="3" spans="2:16" s="1" customFormat="1" ht="95.25" customHeight="1" thickBot="1" x14ac:dyDescent="0.3">
      <c r="B3" s="357" t="s">
        <v>849</v>
      </c>
      <c r="C3" s="357"/>
      <c r="D3" s="357"/>
      <c r="E3" s="357"/>
      <c r="F3" s="357"/>
      <c r="G3" s="357"/>
      <c r="H3" s="357"/>
      <c r="I3" s="357"/>
      <c r="J3" s="357"/>
      <c r="K3" s="357"/>
      <c r="L3" s="357"/>
      <c r="M3" s="357"/>
      <c r="N3" s="357"/>
      <c r="O3" s="357"/>
      <c r="P3" s="357"/>
    </row>
    <row r="4" spans="2:16" s="1" customFormat="1" ht="21" customHeight="1" thickBot="1" x14ac:dyDescent="0.3">
      <c r="B4" s="388" t="s">
        <v>850</v>
      </c>
      <c r="C4" s="388"/>
      <c r="D4" s="388"/>
      <c r="E4" s="388"/>
      <c r="F4" s="388"/>
      <c r="G4" s="388"/>
      <c r="H4" s="388"/>
      <c r="I4" s="388"/>
      <c r="J4" s="388"/>
      <c r="K4" s="388"/>
      <c r="L4" s="388"/>
      <c r="M4" s="388"/>
      <c r="N4" s="388"/>
      <c r="O4" s="388"/>
      <c r="P4" s="388"/>
    </row>
    <row r="5" spans="2:16" s="6" customFormat="1" ht="21" customHeight="1" thickBot="1" x14ac:dyDescent="0.3">
      <c r="B5" s="388" t="s">
        <v>851</v>
      </c>
      <c r="C5" s="388"/>
      <c r="D5" s="388"/>
      <c r="E5" s="388"/>
      <c r="F5" s="388"/>
      <c r="G5" s="388"/>
      <c r="H5" s="388"/>
      <c r="I5" s="388"/>
      <c r="J5" s="388"/>
      <c r="K5" s="388"/>
      <c r="L5" s="388"/>
      <c r="M5" s="388"/>
      <c r="N5" s="388"/>
      <c r="O5" s="388"/>
      <c r="P5" s="388"/>
    </row>
    <row r="6" spans="2:16" s="3" customFormat="1" ht="41.25" customHeight="1" thickBot="1" x14ac:dyDescent="0.3">
      <c r="B6" s="354" t="s">
        <v>3</v>
      </c>
      <c r="C6" s="354"/>
      <c r="D6" s="357" t="s">
        <v>4</v>
      </c>
      <c r="E6" s="357" t="s">
        <v>5</v>
      </c>
      <c r="F6" s="357"/>
      <c r="G6" s="396" t="s">
        <v>6</v>
      </c>
      <c r="H6" s="395"/>
      <c r="I6" s="391" t="s">
        <v>7</v>
      </c>
      <c r="J6" s="393" t="s">
        <v>1293</v>
      </c>
      <c r="K6" s="391" t="s">
        <v>1292</v>
      </c>
      <c r="L6" s="357" t="s">
        <v>8</v>
      </c>
      <c r="M6" s="357" t="s">
        <v>9</v>
      </c>
      <c r="N6" s="357" t="s">
        <v>10</v>
      </c>
      <c r="O6" s="390" t="s">
        <v>11</v>
      </c>
      <c r="P6" s="354" t="s">
        <v>12</v>
      </c>
    </row>
    <row r="7" spans="2:16" s="3" customFormat="1" ht="30" customHeight="1" thickBot="1" x14ac:dyDescent="0.3">
      <c r="B7" s="167" t="s">
        <v>13</v>
      </c>
      <c r="C7" s="167" t="s">
        <v>14</v>
      </c>
      <c r="D7" s="357"/>
      <c r="E7" s="13" t="s">
        <v>16</v>
      </c>
      <c r="F7" s="167" t="s">
        <v>17</v>
      </c>
      <c r="G7" s="253" t="s">
        <v>16</v>
      </c>
      <c r="H7" s="157" t="s">
        <v>19</v>
      </c>
      <c r="I7" s="392"/>
      <c r="J7" s="394"/>
      <c r="K7" s="392"/>
      <c r="L7" s="357"/>
      <c r="M7" s="357"/>
      <c r="N7" s="357"/>
      <c r="O7" s="390"/>
      <c r="P7" s="354"/>
    </row>
    <row r="8" spans="2:16" ht="84" customHeight="1" thickBot="1" x14ac:dyDescent="0.3">
      <c r="B8" s="343">
        <v>55</v>
      </c>
      <c r="C8" s="371" t="s">
        <v>852</v>
      </c>
      <c r="D8" s="343" t="s">
        <v>853</v>
      </c>
      <c r="E8" s="470">
        <v>99020</v>
      </c>
      <c r="F8" s="554" t="s">
        <v>1094</v>
      </c>
      <c r="G8" s="556">
        <v>0</v>
      </c>
      <c r="H8" s="555">
        <f>G8/E8</f>
        <v>0</v>
      </c>
      <c r="I8" s="195" t="s">
        <v>854</v>
      </c>
      <c r="J8" s="197">
        <v>44613</v>
      </c>
      <c r="K8" s="228">
        <v>44645</v>
      </c>
      <c r="L8" s="341" t="s">
        <v>855</v>
      </c>
      <c r="M8" s="365" t="s">
        <v>618</v>
      </c>
      <c r="N8" s="365" t="s">
        <v>618</v>
      </c>
      <c r="O8" s="338">
        <v>1</v>
      </c>
      <c r="P8" s="339" t="s">
        <v>1289</v>
      </c>
    </row>
    <row r="9" spans="2:16" ht="84.6" customHeight="1" thickBot="1" x14ac:dyDescent="0.3">
      <c r="B9" s="343"/>
      <c r="C9" s="371"/>
      <c r="D9" s="343"/>
      <c r="E9" s="470"/>
      <c r="F9" s="554"/>
      <c r="G9" s="557"/>
      <c r="H9" s="555"/>
      <c r="I9" s="195" t="s">
        <v>856</v>
      </c>
      <c r="J9" s="197">
        <v>44582</v>
      </c>
      <c r="K9" s="228">
        <v>44887</v>
      </c>
      <c r="L9" s="359"/>
      <c r="M9" s="366"/>
      <c r="N9" s="366"/>
      <c r="O9" s="338"/>
      <c r="P9" s="339"/>
    </row>
    <row r="10" spans="2:16" ht="87" customHeight="1" thickBot="1" x14ac:dyDescent="0.3">
      <c r="B10" s="343"/>
      <c r="C10" s="371"/>
      <c r="D10" s="343"/>
      <c r="E10" s="470"/>
      <c r="F10" s="554"/>
      <c r="G10" s="557"/>
      <c r="H10" s="555"/>
      <c r="I10" s="195" t="s">
        <v>857</v>
      </c>
      <c r="J10" s="197">
        <v>44595</v>
      </c>
      <c r="K10" s="228">
        <v>44882</v>
      </c>
      <c r="L10" s="342"/>
      <c r="M10" s="367"/>
      <c r="N10" s="367"/>
      <c r="O10" s="338"/>
      <c r="P10" s="339"/>
    </row>
    <row r="11" spans="2:16" ht="83.45" customHeight="1" thickBot="1" x14ac:dyDescent="0.3">
      <c r="B11" s="343"/>
      <c r="C11" s="371"/>
      <c r="D11" s="343"/>
      <c r="E11" s="470"/>
      <c r="F11" s="554"/>
      <c r="G11" s="557"/>
      <c r="H11" s="555"/>
      <c r="I11" s="195" t="s">
        <v>858</v>
      </c>
      <c r="J11" s="197">
        <v>44609</v>
      </c>
      <c r="K11" s="228">
        <v>44887</v>
      </c>
      <c r="L11" s="341" t="s">
        <v>859</v>
      </c>
      <c r="M11" s="365" t="s">
        <v>637</v>
      </c>
      <c r="N11" s="365" t="s">
        <v>235</v>
      </c>
      <c r="O11" s="338"/>
      <c r="P11" s="339"/>
    </row>
    <row r="12" spans="2:16" ht="78.599999999999994" customHeight="1" thickBot="1" x14ac:dyDescent="0.3">
      <c r="B12" s="343"/>
      <c r="C12" s="371"/>
      <c r="D12" s="343"/>
      <c r="E12" s="470"/>
      <c r="F12" s="554"/>
      <c r="G12" s="558"/>
      <c r="H12" s="555"/>
      <c r="I12" s="195" t="s">
        <v>860</v>
      </c>
      <c r="J12" s="197">
        <v>44622</v>
      </c>
      <c r="K12" s="228">
        <v>44887</v>
      </c>
      <c r="L12" s="342"/>
      <c r="M12" s="367"/>
      <c r="N12" s="367"/>
      <c r="O12" s="338"/>
      <c r="P12" s="339"/>
    </row>
    <row r="13" spans="2:16" s="1" customFormat="1" ht="27" customHeight="1" thickBot="1" x14ac:dyDescent="0.3">
      <c r="B13" s="388" t="s">
        <v>861</v>
      </c>
      <c r="C13" s="388"/>
      <c r="D13" s="388"/>
      <c r="E13" s="388"/>
      <c r="F13" s="388"/>
      <c r="G13" s="553"/>
      <c r="H13" s="388"/>
      <c r="I13" s="388"/>
      <c r="J13" s="388"/>
      <c r="K13" s="388"/>
      <c r="L13" s="388"/>
      <c r="M13" s="388"/>
      <c r="N13" s="388"/>
      <c r="O13" s="388"/>
      <c r="P13" s="388"/>
    </row>
    <row r="14" spans="2:16" s="6" customFormat="1" ht="21" customHeight="1" thickBot="1" x14ac:dyDescent="0.3">
      <c r="B14" s="388" t="s">
        <v>862</v>
      </c>
      <c r="C14" s="388"/>
      <c r="D14" s="388"/>
      <c r="E14" s="388"/>
      <c r="F14" s="388"/>
      <c r="G14" s="388"/>
      <c r="H14" s="388"/>
      <c r="I14" s="388"/>
      <c r="J14" s="388"/>
      <c r="K14" s="388"/>
      <c r="L14" s="388"/>
      <c r="M14" s="388"/>
      <c r="N14" s="388"/>
      <c r="O14" s="388"/>
      <c r="P14" s="388"/>
    </row>
    <row r="15" spans="2:16" ht="52.5" customHeight="1" thickBot="1" x14ac:dyDescent="0.3">
      <c r="B15" s="337">
        <v>56</v>
      </c>
      <c r="C15" s="371" t="s">
        <v>863</v>
      </c>
      <c r="D15" s="335" t="s">
        <v>864</v>
      </c>
      <c r="E15" s="439">
        <v>0</v>
      </c>
      <c r="F15" s="343"/>
      <c r="G15" s="329">
        <v>0</v>
      </c>
      <c r="H15" s="347">
        <v>0</v>
      </c>
      <c r="I15" s="195" t="s">
        <v>865</v>
      </c>
      <c r="J15" s="196">
        <v>44683</v>
      </c>
      <c r="K15" s="242">
        <v>44698</v>
      </c>
      <c r="L15" s="341" t="s">
        <v>866</v>
      </c>
      <c r="M15" s="335" t="s">
        <v>867</v>
      </c>
      <c r="N15" s="335" t="s">
        <v>352</v>
      </c>
      <c r="O15" s="338">
        <v>1</v>
      </c>
      <c r="P15" s="339" t="s">
        <v>1289</v>
      </c>
    </row>
    <row r="16" spans="2:16" ht="48.75" customHeight="1" thickBot="1" x14ac:dyDescent="0.3">
      <c r="B16" s="337"/>
      <c r="C16" s="371"/>
      <c r="D16" s="336"/>
      <c r="E16" s="439"/>
      <c r="F16" s="343"/>
      <c r="G16" s="330"/>
      <c r="H16" s="347"/>
      <c r="I16" s="195" t="s">
        <v>868</v>
      </c>
      <c r="J16" s="196">
        <v>44698</v>
      </c>
      <c r="K16" s="242">
        <v>44782</v>
      </c>
      <c r="L16" s="359"/>
      <c r="M16" s="356"/>
      <c r="N16" s="356"/>
      <c r="O16" s="338"/>
      <c r="P16" s="339"/>
    </row>
    <row r="17" spans="2:16" ht="45" customHeight="1" thickBot="1" x14ac:dyDescent="0.3">
      <c r="B17" s="337"/>
      <c r="C17" s="371"/>
      <c r="D17" s="335" t="s">
        <v>869</v>
      </c>
      <c r="E17" s="439"/>
      <c r="F17" s="343"/>
      <c r="G17" s="330"/>
      <c r="H17" s="347"/>
      <c r="I17" s="195" t="s">
        <v>870</v>
      </c>
      <c r="J17" s="196">
        <v>44698</v>
      </c>
      <c r="K17" s="242">
        <v>44782</v>
      </c>
      <c r="L17" s="342"/>
      <c r="M17" s="336"/>
      <c r="N17" s="336"/>
      <c r="O17" s="338"/>
      <c r="P17" s="339"/>
    </row>
    <row r="18" spans="2:16" ht="59.25" customHeight="1" thickBot="1" x14ac:dyDescent="0.3">
      <c r="B18" s="337"/>
      <c r="C18" s="371"/>
      <c r="D18" s="356"/>
      <c r="E18" s="439"/>
      <c r="F18" s="343"/>
      <c r="G18" s="330"/>
      <c r="H18" s="347"/>
      <c r="I18" s="195" t="s">
        <v>871</v>
      </c>
      <c r="J18" s="196">
        <v>44774</v>
      </c>
      <c r="K18" s="242">
        <v>44701</v>
      </c>
      <c r="L18" s="341" t="s">
        <v>872</v>
      </c>
      <c r="M18" s="335" t="s">
        <v>64</v>
      </c>
      <c r="N18" s="335" t="s">
        <v>64</v>
      </c>
      <c r="O18" s="338"/>
      <c r="P18" s="339"/>
    </row>
    <row r="19" spans="2:16" ht="39.75" customHeight="1" thickBot="1" x14ac:dyDescent="0.3">
      <c r="B19" s="337"/>
      <c r="C19" s="371"/>
      <c r="D19" s="336"/>
      <c r="E19" s="439"/>
      <c r="F19" s="343"/>
      <c r="G19" s="330"/>
      <c r="H19" s="347"/>
      <c r="I19" s="195" t="s">
        <v>873</v>
      </c>
      <c r="J19" s="196">
        <v>44805</v>
      </c>
      <c r="K19" s="242">
        <v>44796</v>
      </c>
      <c r="L19" s="359"/>
      <c r="M19" s="356"/>
      <c r="N19" s="356"/>
      <c r="O19" s="338"/>
      <c r="P19" s="339"/>
    </row>
    <row r="20" spans="2:16" ht="38.25" customHeight="1" thickBot="1" x14ac:dyDescent="0.3">
      <c r="B20" s="337"/>
      <c r="C20" s="371"/>
      <c r="D20" s="335" t="s">
        <v>874</v>
      </c>
      <c r="E20" s="439"/>
      <c r="F20" s="343"/>
      <c r="G20" s="330"/>
      <c r="H20" s="347"/>
      <c r="I20" s="195" t="s">
        <v>875</v>
      </c>
      <c r="J20" s="196">
        <v>44837</v>
      </c>
      <c r="K20" s="242">
        <v>44796</v>
      </c>
      <c r="L20" s="359"/>
      <c r="M20" s="356"/>
      <c r="N20" s="356"/>
      <c r="O20" s="338"/>
      <c r="P20" s="339"/>
    </row>
    <row r="21" spans="2:16" ht="63.95" customHeight="1" thickBot="1" x14ac:dyDescent="0.3">
      <c r="B21" s="337"/>
      <c r="C21" s="371"/>
      <c r="D21" s="336"/>
      <c r="E21" s="439"/>
      <c r="F21" s="343"/>
      <c r="G21" s="331"/>
      <c r="H21" s="347"/>
      <c r="I21" s="195" t="s">
        <v>876</v>
      </c>
      <c r="J21" s="196">
        <v>44698</v>
      </c>
      <c r="K21" s="242">
        <v>44869</v>
      </c>
      <c r="L21" s="342"/>
      <c r="M21" s="336"/>
      <c r="N21" s="336"/>
      <c r="O21" s="338"/>
      <c r="P21" s="339"/>
    </row>
    <row r="22" spans="2:16" ht="71.099999999999994" customHeight="1" thickBot="1" x14ac:dyDescent="0.3">
      <c r="B22" s="335">
        <v>57</v>
      </c>
      <c r="C22" s="341" t="s">
        <v>877</v>
      </c>
      <c r="D22" s="335" t="s">
        <v>117</v>
      </c>
      <c r="E22" s="368">
        <v>0</v>
      </c>
      <c r="F22" s="335"/>
      <c r="G22" s="329">
        <v>0</v>
      </c>
      <c r="H22" s="381">
        <v>0</v>
      </c>
      <c r="I22" s="195" t="s">
        <v>878</v>
      </c>
      <c r="J22" s="197">
        <v>44621</v>
      </c>
      <c r="K22" s="228">
        <v>44655</v>
      </c>
      <c r="L22" s="341" t="s">
        <v>879</v>
      </c>
      <c r="M22" s="365" t="s">
        <v>71</v>
      </c>
      <c r="N22" s="365" t="s">
        <v>71</v>
      </c>
      <c r="O22" s="381">
        <v>0.99</v>
      </c>
      <c r="P22" s="374" t="s">
        <v>1289</v>
      </c>
    </row>
    <row r="23" spans="2:16" ht="71.099999999999994" customHeight="1" thickBot="1" x14ac:dyDescent="0.3">
      <c r="B23" s="356"/>
      <c r="C23" s="359"/>
      <c r="D23" s="336"/>
      <c r="E23" s="369"/>
      <c r="F23" s="356"/>
      <c r="G23" s="330"/>
      <c r="H23" s="382"/>
      <c r="I23" s="195" t="s">
        <v>880</v>
      </c>
      <c r="J23" s="197">
        <v>44656</v>
      </c>
      <c r="K23" s="228">
        <v>44805</v>
      </c>
      <c r="L23" s="359"/>
      <c r="M23" s="366"/>
      <c r="N23" s="366"/>
      <c r="O23" s="382"/>
      <c r="P23" s="375"/>
    </row>
    <row r="24" spans="2:16" ht="71.099999999999994" customHeight="1" thickBot="1" x14ac:dyDescent="0.3">
      <c r="B24" s="356"/>
      <c r="C24" s="359"/>
      <c r="D24" s="335" t="s">
        <v>881</v>
      </c>
      <c r="E24" s="369"/>
      <c r="F24" s="356"/>
      <c r="G24" s="330"/>
      <c r="H24" s="382"/>
      <c r="I24" s="195" t="s">
        <v>882</v>
      </c>
      <c r="J24" s="197">
        <v>44718</v>
      </c>
      <c r="K24" s="228">
        <v>44805</v>
      </c>
      <c r="L24" s="359"/>
      <c r="M24" s="366"/>
      <c r="N24" s="366"/>
      <c r="O24" s="382"/>
      <c r="P24" s="375"/>
    </row>
    <row r="25" spans="2:16" ht="71.099999999999994" customHeight="1" thickBot="1" x14ac:dyDescent="0.3">
      <c r="B25" s="356"/>
      <c r="C25" s="359"/>
      <c r="D25" s="336"/>
      <c r="E25" s="369"/>
      <c r="F25" s="356"/>
      <c r="G25" s="330"/>
      <c r="H25" s="382"/>
      <c r="I25" s="195" t="s">
        <v>883</v>
      </c>
      <c r="J25" s="197">
        <v>44749</v>
      </c>
      <c r="K25" s="228">
        <v>44805</v>
      </c>
      <c r="L25" s="359"/>
      <c r="M25" s="366"/>
      <c r="N25" s="366"/>
      <c r="O25" s="382"/>
      <c r="P25" s="375"/>
    </row>
    <row r="26" spans="2:16" ht="71.099999999999994" customHeight="1" thickBot="1" x14ac:dyDescent="0.3">
      <c r="B26" s="356"/>
      <c r="C26" s="359"/>
      <c r="D26" s="169" t="s">
        <v>884</v>
      </c>
      <c r="E26" s="369"/>
      <c r="F26" s="356"/>
      <c r="G26" s="330"/>
      <c r="H26" s="382"/>
      <c r="I26" s="195" t="s">
        <v>885</v>
      </c>
      <c r="J26" s="197">
        <v>44805</v>
      </c>
      <c r="K26" s="228">
        <v>44893</v>
      </c>
      <c r="L26" s="359"/>
      <c r="M26" s="366"/>
      <c r="N26" s="366"/>
      <c r="O26" s="382"/>
      <c r="P26" s="375"/>
    </row>
    <row r="27" spans="2:16" ht="71.099999999999994" customHeight="1" thickBot="1" x14ac:dyDescent="0.3">
      <c r="B27" s="356"/>
      <c r="C27" s="359"/>
      <c r="D27" s="169" t="s">
        <v>121</v>
      </c>
      <c r="E27" s="369"/>
      <c r="F27" s="356"/>
      <c r="G27" s="330"/>
      <c r="H27" s="382"/>
      <c r="I27" s="195" t="s">
        <v>886</v>
      </c>
      <c r="J27" s="197">
        <v>44837</v>
      </c>
      <c r="K27" s="228">
        <v>44893</v>
      </c>
      <c r="L27" s="359"/>
      <c r="M27" s="366"/>
      <c r="N27" s="366"/>
      <c r="O27" s="382"/>
      <c r="P27" s="375"/>
    </row>
    <row r="28" spans="2:16" ht="71.099999999999994" customHeight="1" thickBot="1" x14ac:dyDescent="0.3">
      <c r="B28" s="336"/>
      <c r="C28" s="342"/>
      <c r="D28" s="169" t="s">
        <v>887</v>
      </c>
      <c r="E28" s="370"/>
      <c r="F28" s="336"/>
      <c r="G28" s="331"/>
      <c r="H28" s="383"/>
      <c r="I28" s="195" t="s">
        <v>888</v>
      </c>
      <c r="J28" s="197">
        <v>44894</v>
      </c>
      <c r="K28" s="291" t="s">
        <v>1103</v>
      </c>
      <c r="L28" s="342"/>
      <c r="M28" s="367"/>
      <c r="N28" s="367"/>
      <c r="O28" s="383"/>
      <c r="P28" s="376"/>
    </row>
    <row r="29" spans="2:16" ht="74.45" customHeight="1" thickBot="1" x14ac:dyDescent="0.3">
      <c r="B29" s="335">
        <v>58</v>
      </c>
      <c r="C29" s="341" t="s">
        <v>889</v>
      </c>
      <c r="D29" s="335" t="s">
        <v>890</v>
      </c>
      <c r="E29" s="368">
        <v>0</v>
      </c>
      <c r="F29" s="368"/>
      <c r="G29" s="368">
        <v>0</v>
      </c>
      <c r="H29" s="381">
        <v>0</v>
      </c>
      <c r="I29" s="195" t="s">
        <v>891</v>
      </c>
      <c r="J29" s="197">
        <v>44572</v>
      </c>
      <c r="K29" s="228">
        <v>44651</v>
      </c>
      <c r="L29" s="341" t="s">
        <v>892</v>
      </c>
      <c r="M29" s="365" t="s">
        <v>101</v>
      </c>
      <c r="N29" s="365" t="s">
        <v>101</v>
      </c>
      <c r="O29" s="560">
        <v>1</v>
      </c>
      <c r="P29" s="374" t="s">
        <v>1289</v>
      </c>
    </row>
    <row r="30" spans="2:16" ht="74.45" customHeight="1" thickBot="1" x14ac:dyDescent="0.3">
      <c r="B30" s="356"/>
      <c r="C30" s="359"/>
      <c r="D30" s="356"/>
      <c r="E30" s="369"/>
      <c r="F30" s="369"/>
      <c r="G30" s="369"/>
      <c r="H30" s="382"/>
      <c r="I30" s="195" t="s">
        <v>893</v>
      </c>
      <c r="J30" s="197">
        <v>44572</v>
      </c>
      <c r="K30" s="228">
        <v>44651</v>
      </c>
      <c r="L30" s="359"/>
      <c r="M30" s="366"/>
      <c r="N30" s="366"/>
      <c r="O30" s="366"/>
      <c r="P30" s="375"/>
    </row>
    <row r="31" spans="2:16" ht="74.45" customHeight="1" thickBot="1" x14ac:dyDescent="0.3">
      <c r="B31" s="356"/>
      <c r="C31" s="359"/>
      <c r="D31" s="356"/>
      <c r="E31" s="369"/>
      <c r="F31" s="369"/>
      <c r="G31" s="369"/>
      <c r="H31" s="382"/>
      <c r="I31" s="195" t="s">
        <v>894</v>
      </c>
      <c r="J31" s="197">
        <v>44572</v>
      </c>
      <c r="K31" s="228">
        <v>44680</v>
      </c>
      <c r="L31" s="342"/>
      <c r="M31" s="367"/>
      <c r="N31" s="367"/>
      <c r="O31" s="366"/>
      <c r="P31" s="375"/>
    </row>
    <row r="32" spans="2:16" ht="74.45" customHeight="1" thickBot="1" x14ac:dyDescent="0.3">
      <c r="B32" s="356"/>
      <c r="C32" s="359"/>
      <c r="D32" s="356"/>
      <c r="E32" s="369"/>
      <c r="F32" s="369"/>
      <c r="G32" s="369"/>
      <c r="H32" s="382"/>
      <c r="I32" s="195" t="s">
        <v>895</v>
      </c>
      <c r="J32" s="197">
        <v>44572</v>
      </c>
      <c r="K32" s="228">
        <v>44908</v>
      </c>
      <c r="L32" s="341" t="s">
        <v>896</v>
      </c>
      <c r="M32" s="365" t="s">
        <v>64</v>
      </c>
      <c r="N32" s="365" t="s">
        <v>64</v>
      </c>
      <c r="O32" s="366"/>
      <c r="P32" s="375"/>
    </row>
    <row r="33" spans="2:16" ht="74.45" customHeight="1" thickBot="1" x14ac:dyDescent="0.3">
      <c r="B33" s="336"/>
      <c r="C33" s="342"/>
      <c r="D33" s="336"/>
      <c r="E33" s="370"/>
      <c r="F33" s="370"/>
      <c r="G33" s="370"/>
      <c r="H33" s="383"/>
      <c r="I33" s="195" t="s">
        <v>897</v>
      </c>
      <c r="J33" s="197">
        <v>44743</v>
      </c>
      <c r="K33" s="228">
        <v>44904</v>
      </c>
      <c r="L33" s="342"/>
      <c r="M33" s="367"/>
      <c r="N33" s="367"/>
      <c r="O33" s="367"/>
      <c r="P33" s="376"/>
    </row>
    <row r="34" spans="2:16" s="6" customFormat="1" ht="21" customHeight="1" thickBot="1" x14ac:dyDescent="0.3">
      <c r="B34" s="388" t="s">
        <v>898</v>
      </c>
      <c r="C34" s="388"/>
      <c r="D34" s="388"/>
      <c r="E34" s="388"/>
      <c r="F34" s="388"/>
      <c r="G34" s="388"/>
      <c r="H34" s="388"/>
      <c r="I34" s="388"/>
      <c r="J34" s="388"/>
      <c r="K34" s="388"/>
      <c r="L34" s="388"/>
      <c r="M34" s="388"/>
      <c r="N34" s="388"/>
      <c r="O34" s="388"/>
      <c r="P34" s="388"/>
    </row>
    <row r="35" spans="2:16" s="14" customFormat="1" ht="79.5" customHeight="1" thickBot="1" x14ac:dyDescent="0.3">
      <c r="B35" s="343">
        <v>59</v>
      </c>
      <c r="C35" s="371" t="s">
        <v>899</v>
      </c>
      <c r="D35" s="343" t="s">
        <v>900</v>
      </c>
      <c r="E35" s="470">
        <v>0</v>
      </c>
      <c r="F35" s="343"/>
      <c r="G35" s="329">
        <v>0</v>
      </c>
      <c r="H35" s="338">
        <v>0</v>
      </c>
      <c r="I35" s="195" t="s">
        <v>901</v>
      </c>
      <c r="J35" s="197">
        <v>44578</v>
      </c>
      <c r="K35" s="228">
        <v>44651</v>
      </c>
      <c r="L35" s="341" t="s">
        <v>902</v>
      </c>
      <c r="M35" s="365" t="s">
        <v>72</v>
      </c>
      <c r="N35" s="365" t="s">
        <v>71</v>
      </c>
      <c r="O35" s="338">
        <v>1</v>
      </c>
      <c r="P35" s="339" t="s">
        <v>1289</v>
      </c>
    </row>
    <row r="36" spans="2:16" s="14" customFormat="1" ht="79.5" customHeight="1" thickBot="1" x14ac:dyDescent="0.3">
      <c r="B36" s="343"/>
      <c r="C36" s="371"/>
      <c r="D36" s="343"/>
      <c r="E36" s="470"/>
      <c r="F36" s="343"/>
      <c r="G36" s="330"/>
      <c r="H36" s="338"/>
      <c r="I36" s="195" t="s">
        <v>903</v>
      </c>
      <c r="J36" s="197">
        <v>44652</v>
      </c>
      <c r="K36" s="228">
        <v>44834</v>
      </c>
      <c r="L36" s="342"/>
      <c r="M36" s="367"/>
      <c r="N36" s="367"/>
      <c r="O36" s="338"/>
      <c r="P36" s="339"/>
    </row>
    <row r="37" spans="2:16" s="14" customFormat="1" ht="79.5" customHeight="1" thickBot="1" x14ac:dyDescent="0.3">
      <c r="B37" s="343"/>
      <c r="C37" s="371"/>
      <c r="D37" s="343"/>
      <c r="E37" s="470"/>
      <c r="F37" s="343"/>
      <c r="G37" s="330"/>
      <c r="H37" s="338"/>
      <c r="I37" s="195" t="s">
        <v>904</v>
      </c>
      <c r="J37" s="197">
        <v>44713</v>
      </c>
      <c r="K37" s="228">
        <v>44844</v>
      </c>
      <c r="L37" s="341" t="s">
        <v>905</v>
      </c>
      <c r="M37" s="365" t="s">
        <v>72</v>
      </c>
      <c r="N37" s="365" t="s">
        <v>71</v>
      </c>
      <c r="O37" s="338"/>
      <c r="P37" s="339"/>
    </row>
    <row r="38" spans="2:16" s="14" customFormat="1" ht="79.5" customHeight="1" thickBot="1" x14ac:dyDescent="0.3">
      <c r="B38" s="343"/>
      <c r="C38" s="371"/>
      <c r="D38" s="343"/>
      <c r="E38" s="470"/>
      <c r="F38" s="343"/>
      <c r="G38" s="330"/>
      <c r="H38" s="338"/>
      <c r="I38" s="195" t="s">
        <v>906</v>
      </c>
      <c r="J38" s="197">
        <v>44805</v>
      </c>
      <c r="K38" s="228">
        <v>44909</v>
      </c>
      <c r="L38" s="342"/>
      <c r="M38" s="367"/>
      <c r="N38" s="367"/>
      <c r="O38" s="338"/>
      <c r="P38" s="339"/>
    </row>
    <row r="39" spans="2:16" s="14" customFormat="1" ht="77.45" customHeight="1" thickBot="1" x14ac:dyDescent="0.3">
      <c r="B39" s="343"/>
      <c r="C39" s="371"/>
      <c r="D39" s="343"/>
      <c r="E39" s="470"/>
      <c r="F39" s="343"/>
      <c r="G39" s="331"/>
      <c r="H39" s="338"/>
      <c r="I39" s="195" t="s">
        <v>907</v>
      </c>
      <c r="J39" s="197">
        <v>44578</v>
      </c>
      <c r="K39" s="228">
        <v>44909</v>
      </c>
      <c r="L39" s="171" t="s">
        <v>908</v>
      </c>
      <c r="M39" s="170" t="s">
        <v>72</v>
      </c>
      <c r="N39" s="170" t="s">
        <v>71</v>
      </c>
      <c r="O39" s="338"/>
      <c r="P39" s="339"/>
    </row>
    <row r="40" spans="2:16" s="6" customFormat="1" ht="21" customHeight="1" thickBot="1" x14ac:dyDescent="0.3">
      <c r="B40" s="388" t="s">
        <v>909</v>
      </c>
      <c r="C40" s="388"/>
      <c r="D40" s="388"/>
      <c r="E40" s="388"/>
      <c r="F40" s="388"/>
      <c r="G40" s="388"/>
      <c r="H40" s="388"/>
      <c r="I40" s="388"/>
      <c r="J40" s="388"/>
      <c r="K40" s="388"/>
      <c r="L40" s="388"/>
      <c r="M40" s="388"/>
      <c r="N40" s="388"/>
      <c r="O40" s="388"/>
      <c r="P40" s="388"/>
    </row>
    <row r="41" spans="2:16" ht="66" customHeight="1" thickBot="1" x14ac:dyDescent="0.3">
      <c r="B41" s="337">
        <v>60</v>
      </c>
      <c r="C41" s="371" t="s">
        <v>910</v>
      </c>
      <c r="D41" s="343" t="s">
        <v>911</v>
      </c>
      <c r="E41" s="439">
        <v>0</v>
      </c>
      <c r="F41" s="343"/>
      <c r="G41" s="329">
        <v>0</v>
      </c>
      <c r="H41" s="338">
        <v>0</v>
      </c>
      <c r="I41" s="195" t="s">
        <v>912</v>
      </c>
      <c r="J41" s="197">
        <v>44634</v>
      </c>
      <c r="K41" s="228">
        <v>44869</v>
      </c>
      <c r="L41" s="171" t="s">
        <v>913</v>
      </c>
      <c r="M41" s="170" t="s">
        <v>64</v>
      </c>
      <c r="N41" s="170" t="s">
        <v>64</v>
      </c>
      <c r="O41" s="469">
        <v>1</v>
      </c>
      <c r="P41" s="339" t="s">
        <v>1289</v>
      </c>
    </row>
    <row r="42" spans="2:16" ht="66" customHeight="1" thickBot="1" x14ac:dyDescent="0.3">
      <c r="B42" s="337"/>
      <c r="C42" s="371"/>
      <c r="D42" s="343"/>
      <c r="E42" s="439"/>
      <c r="F42" s="343"/>
      <c r="G42" s="330"/>
      <c r="H42" s="338"/>
      <c r="I42" s="195" t="s">
        <v>914</v>
      </c>
      <c r="J42" s="197">
        <v>44636</v>
      </c>
      <c r="K42" s="228">
        <v>44908</v>
      </c>
      <c r="L42" s="171" t="s">
        <v>915</v>
      </c>
      <c r="M42" s="170" t="s">
        <v>824</v>
      </c>
      <c r="N42" s="170" t="s">
        <v>825</v>
      </c>
      <c r="O42" s="469"/>
      <c r="P42" s="339"/>
    </row>
    <row r="43" spans="2:16" ht="66" customHeight="1" thickBot="1" x14ac:dyDescent="0.3">
      <c r="B43" s="337"/>
      <c r="C43" s="371"/>
      <c r="D43" s="343"/>
      <c r="E43" s="439"/>
      <c r="F43" s="343"/>
      <c r="G43" s="330"/>
      <c r="H43" s="338"/>
      <c r="I43" s="195" t="s">
        <v>916</v>
      </c>
      <c r="J43" s="197">
        <v>44637</v>
      </c>
      <c r="K43" s="228">
        <v>44866</v>
      </c>
      <c r="L43" s="171" t="s">
        <v>917</v>
      </c>
      <c r="M43" s="170" t="s">
        <v>25</v>
      </c>
      <c r="N43" s="170" t="s">
        <v>25</v>
      </c>
      <c r="O43" s="469"/>
      <c r="P43" s="340"/>
    </row>
    <row r="44" spans="2:16" ht="66" customHeight="1" thickBot="1" x14ac:dyDescent="0.3">
      <c r="B44" s="337"/>
      <c r="C44" s="371"/>
      <c r="D44" s="343"/>
      <c r="E44" s="439"/>
      <c r="F44" s="343"/>
      <c r="G44" s="330"/>
      <c r="H44" s="338"/>
      <c r="I44" s="195" t="s">
        <v>918</v>
      </c>
      <c r="J44" s="197">
        <v>44643</v>
      </c>
      <c r="K44" s="228">
        <v>44866</v>
      </c>
      <c r="L44" s="171" t="s">
        <v>919</v>
      </c>
      <c r="M44" s="170" t="s">
        <v>64</v>
      </c>
      <c r="N44" s="170" t="s">
        <v>64</v>
      </c>
      <c r="O44" s="469"/>
      <c r="P44" s="340"/>
    </row>
    <row r="45" spans="2:16" ht="66" customHeight="1" thickBot="1" x14ac:dyDescent="0.3">
      <c r="B45" s="337"/>
      <c r="C45" s="371"/>
      <c r="D45" s="343"/>
      <c r="E45" s="439"/>
      <c r="F45" s="343"/>
      <c r="G45" s="330"/>
      <c r="H45" s="338"/>
      <c r="I45" s="195" t="s">
        <v>920</v>
      </c>
      <c r="J45" s="197">
        <v>44678</v>
      </c>
      <c r="K45" s="228">
        <v>44869</v>
      </c>
      <c r="L45" s="171" t="s">
        <v>921</v>
      </c>
      <c r="M45" s="170" t="s">
        <v>64</v>
      </c>
      <c r="N45" s="170" t="s">
        <v>64</v>
      </c>
      <c r="O45" s="469"/>
      <c r="P45" s="340"/>
    </row>
    <row r="46" spans="2:16" ht="66" customHeight="1" thickBot="1" x14ac:dyDescent="0.3">
      <c r="B46" s="337"/>
      <c r="C46" s="371"/>
      <c r="D46" s="343"/>
      <c r="E46" s="439"/>
      <c r="F46" s="343"/>
      <c r="G46" s="331"/>
      <c r="H46" s="338"/>
      <c r="I46" s="195" t="s">
        <v>922</v>
      </c>
      <c r="J46" s="197">
        <v>44697</v>
      </c>
      <c r="K46" s="228">
        <v>44895</v>
      </c>
      <c r="L46" s="171" t="s">
        <v>923</v>
      </c>
      <c r="M46" s="170" t="s">
        <v>25</v>
      </c>
      <c r="N46" s="170" t="s">
        <v>25</v>
      </c>
      <c r="O46" s="469"/>
      <c r="P46" s="340"/>
    </row>
    <row r="47" spans="2:16" ht="71.45" customHeight="1" thickBot="1" x14ac:dyDescent="0.3">
      <c r="B47" s="337">
        <v>61</v>
      </c>
      <c r="C47" s="371" t="s">
        <v>924</v>
      </c>
      <c r="D47" s="343" t="s">
        <v>911</v>
      </c>
      <c r="E47" s="439">
        <v>0</v>
      </c>
      <c r="F47" s="343"/>
      <c r="G47" s="329">
        <v>0</v>
      </c>
      <c r="H47" s="338">
        <v>0</v>
      </c>
      <c r="I47" s="195" t="s">
        <v>925</v>
      </c>
      <c r="J47" s="197">
        <v>44593</v>
      </c>
      <c r="K47" s="228">
        <v>44701</v>
      </c>
      <c r="L47" s="171" t="s">
        <v>926</v>
      </c>
      <c r="M47" s="170" t="s">
        <v>927</v>
      </c>
      <c r="N47" s="170" t="s">
        <v>64</v>
      </c>
      <c r="O47" s="559">
        <v>1</v>
      </c>
      <c r="P47" s="339" t="s">
        <v>1289</v>
      </c>
    </row>
    <row r="48" spans="2:16" ht="71.45" customHeight="1" thickBot="1" x14ac:dyDescent="0.3">
      <c r="B48" s="337"/>
      <c r="C48" s="371"/>
      <c r="D48" s="343"/>
      <c r="E48" s="439"/>
      <c r="F48" s="343"/>
      <c r="G48" s="330"/>
      <c r="H48" s="338"/>
      <c r="I48" s="195" t="s">
        <v>928</v>
      </c>
      <c r="J48" s="197">
        <v>44621</v>
      </c>
      <c r="K48" s="228">
        <v>44708</v>
      </c>
      <c r="L48" s="171" t="s">
        <v>929</v>
      </c>
      <c r="M48" s="170" t="s">
        <v>927</v>
      </c>
      <c r="N48" s="170" t="s">
        <v>64</v>
      </c>
      <c r="O48" s="337"/>
      <c r="P48" s="340"/>
    </row>
    <row r="49" spans="2:16" ht="71.45" customHeight="1" thickBot="1" x14ac:dyDescent="0.3">
      <c r="B49" s="337"/>
      <c r="C49" s="371"/>
      <c r="D49" s="343"/>
      <c r="E49" s="439"/>
      <c r="F49" s="343"/>
      <c r="G49" s="330"/>
      <c r="H49" s="338"/>
      <c r="I49" s="195" t="s">
        <v>930</v>
      </c>
      <c r="J49" s="197">
        <v>44655</v>
      </c>
      <c r="K49" s="228">
        <v>44825</v>
      </c>
      <c r="L49" s="171" t="s">
        <v>931</v>
      </c>
      <c r="M49" s="170" t="s">
        <v>932</v>
      </c>
      <c r="N49" s="170" t="s">
        <v>25</v>
      </c>
      <c r="O49" s="337"/>
      <c r="P49" s="340"/>
    </row>
    <row r="50" spans="2:16" ht="71.45" customHeight="1" thickBot="1" x14ac:dyDescent="0.3">
      <c r="B50" s="337"/>
      <c r="C50" s="371"/>
      <c r="D50" s="343"/>
      <c r="E50" s="439"/>
      <c r="F50" s="343"/>
      <c r="G50" s="330"/>
      <c r="H50" s="338"/>
      <c r="I50" s="195" t="s">
        <v>933</v>
      </c>
      <c r="J50" s="197">
        <v>44775</v>
      </c>
      <c r="K50" s="228">
        <v>44834</v>
      </c>
      <c r="L50" s="171" t="s">
        <v>934</v>
      </c>
      <c r="M50" s="170" t="s">
        <v>927</v>
      </c>
      <c r="N50" s="170" t="s">
        <v>64</v>
      </c>
      <c r="O50" s="337"/>
      <c r="P50" s="340"/>
    </row>
    <row r="51" spans="2:16" ht="71.45" customHeight="1" thickBot="1" x14ac:dyDescent="0.3">
      <c r="B51" s="337"/>
      <c r="C51" s="371"/>
      <c r="D51" s="343"/>
      <c r="E51" s="439"/>
      <c r="F51" s="343"/>
      <c r="G51" s="331"/>
      <c r="H51" s="338"/>
      <c r="I51" s="195" t="s">
        <v>935</v>
      </c>
      <c r="J51" s="197">
        <v>44866</v>
      </c>
      <c r="K51" s="228">
        <v>44869</v>
      </c>
      <c r="L51" s="171" t="s">
        <v>936</v>
      </c>
      <c r="M51" s="170" t="s">
        <v>927</v>
      </c>
      <c r="N51" s="170" t="s">
        <v>64</v>
      </c>
      <c r="O51" s="337"/>
      <c r="P51" s="340"/>
    </row>
    <row r="52" spans="2:16" ht="66.95" customHeight="1" thickBot="1" x14ac:dyDescent="0.3">
      <c r="B52" s="343">
        <v>62</v>
      </c>
      <c r="C52" s="371" t="s">
        <v>937</v>
      </c>
      <c r="D52" s="343" t="s">
        <v>938</v>
      </c>
      <c r="E52" s="470">
        <v>138971</v>
      </c>
      <c r="F52" s="343" t="s">
        <v>939</v>
      </c>
      <c r="G52" s="329">
        <v>91518</v>
      </c>
      <c r="H52" s="338">
        <f>G52/E52</f>
        <v>0.65854027099178969</v>
      </c>
      <c r="I52" s="195" t="s">
        <v>940</v>
      </c>
      <c r="J52" s="197">
        <v>44578</v>
      </c>
      <c r="K52" s="197">
        <v>44909</v>
      </c>
      <c r="L52" s="341" t="s">
        <v>941</v>
      </c>
      <c r="M52" s="365" t="s">
        <v>197</v>
      </c>
      <c r="N52" s="365" t="s">
        <v>124</v>
      </c>
      <c r="O52" s="338">
        <v>1</v>
      </c>
      <c r="P52" s="339" t="s">
        <v>1289</v>
      </c>
    </row>
    <row r="53" spans="2:16" ht="66.95" customHeight="1" thickBot="1" x14ac:dyDescent="0.3">
      <c r="B53" s="343"/>
      <c r="C53" s="371"/>
      <c r="D53" s="343"/>
      <c r="E53" s="470"/>
      <c r="F53" s="343"/>
      <c r="G53" s="330"/>
      <c r="H53" s="338"/>
      <c r="I53" s="195" t="s">
        <v>942</v>
      </c>
      <c r="J53" s="197">
        <v>44620</v>
      </c>
      <c r="K53" s="197">
        <v>44909</v>
      </c>
      <c r="L53" s="342"/>
      <c r="M53" s="367"/>
      <c r="N53" s="367"/>
      <c r="O53" s="338"/>
      <c r="P53" s="339"/>
    </row>
    <row r="54" spans="2:16" ht="66.95" customHeight="1" thickBot="1" x14ac:dyDescent="0.3">
      <c r="B54" s="343"/>
      <c r="C54" s="371"/>
      <c r="D54" s="343"/>
      <c r="E54" s="470"/>
      <c r="F54" s="343"/>
      <c r="G54" s="330"/>
      <c r="H54" s="338"/>
      <c r="I54" s="195" t="s">
        <v>943</v>
      </c>
      <c r="J54" s="197">
        <v>44621</v>
      </c>
      <c r="K54" s="197">
        <v>44909</v>
      </c>
      <c r="L54" s="341" t="s">
        <v>944</v>
      </c>
      <c r="M54" s="365" t="s">
        <v>40</v>
      </c>
      <c r="N54" s="365" t="s">
        <v>40</v>
      </c>
      <c r="O54" s="338"/>
      <c r="P54" s="339"/>
    </row>
    <row r="55" spans="2:16" ht="66.95" customHeight="1" thickBot="1" x14ac:dyDescent="0.3">
      <c r="B55" s="343"/>
      <c r="C55" s="371"/>
      <c r="D55" s="343"/>
      <c r="E55" s="470"/>
      <c r="F55" s="343"/>
      <c r="G55" s="330"/>
      <c r="H55" s="338"/>
      <c r="I55" s="195" t="s">
        <v>945</v>
      </c>
      <c r="J55" s="197">
        <v>44631</v>
      </c>
      <c r="K55" s="197">
        <v>44909</v>
      </c>
      <c r="L55" s="342"/>
      <c r="M55" s="367"/>
      <c r="N55" s="367"/>
      <c r="O55" s="338"/>
      <c r="P55" s="339"/>
    </row>
    <row r="56" spans="2:16" ht="66.95" customHeight="1" thickBot="1" x14ac:dyDescent="0.3">
      <c r="B56" s="343"/>
      <c r="C56" s="371"/>
      <c r="D56" s="343"/>
      <c r="E56" s="470"/>
      <c r="F56" s="343"/>
      <c r="G56" s="330"/>
      <c r="H56" s="338"/>
      <c r="I56" s="195" t="s">
        <v>946</v>
      </c>
      <c r="J56" s="197">
        <v>44644</v>
      </c>
      <c r="K56" s="197">
        <v>44909</v>
      </c>
      <c r="L56" s="341" t="s">
        <v>947</v>
      </c>
      <c r="M56" s="365" t="s">
        <v>453</v>
      </c>
      <c r="N56" s="365" t="s">
        <v>40</v>
      </c>
      <c r="O56" s="338"/>
      <c r="P56" s="339"/>
    </row>
    <row r="57" spans="2:16" ht="66.95" customHeight="1" thickBot="1" x14ac:dyDescent="0.3">
      <c r="B57" s="343"/>
      <c r="C57" s="371"/>
      <c r="D57" s="343"/>
      <c r="E57" s="470"/>
      <c r="F57" s="343"/>
      <c r="G57" s="331"/>
      <c r="H57" s="338"/>
      <c r="I57" s="195" t="s">
        <v>948</v>
      </c>
      <c r="J57" s="197">
        <v>44652</v>
      </c>
      <c r="K57" s="197">
        <v>44909</v>
      </c>
      <c r="L57" s="342"/>
      <c r="M57" s="367"/>
      <c r="N57" s="367"/>
      <c r="O57" s="338"/>
      <c r="P57" s="340"/>
    </row>
    <row r="58" spans="2:16" ht="62.1" customHeight="1" thickBot="1" x14ac:dyDescent="0.3">
      <c r="B58" s="337">
        <v>63</v>
      </c>
      <c r="C58" s="371" t="s">
        <v>949</v>
      </c>
      <c r="D58" s="169" t="s">
        <v>874</v>
      </c>
      <c r="E58" s="439">
        <v>2300000</v>
      </c>
      <c r="F58" s="343" t="s">
        <v>950</v>
      </c>
      <c r="G58" s="329">
        <v>1549619</v>
      </c>
      <c r="H58" s="347">
        <f>G58/E58</f>
        <v>0.6737473913043478</v>
      </c>
      <c r="I58" s="442" t="s">
        <v>951</v>
      </c>
      <c r="J58" s="461">
        <v>44585</v>
      </c>
      <c r="K58" s="461">
        <v>44908</v>
      </c>
      <c r="L58" s="341" t="s">
        <v>952</v>
      </c>
      <c r="M58" s="335" t="s">
        <v>622</v>
      </c>
      <c r="N58" s="335" t="s">
        <v>622</v>
      </c>
      <c r="O58" s="338">
        <v>1</v>
      </c>
      <c r="P58" s="339" t="s">
        <v>1289</v>
      </c>
    </row>
    <row r="59" spans="2:16" ht="62.1" customHeight="1" thickBot="1" x14ac:dyDescent="0.3">
      <c r="B59" s="337"/>
      <c r="C59" s="371"/>
      <c r="D59" s="169" t="s">
        <v>953</v>
      </c>
      <c r="E59" s="439"/>
      <c r="F59" s="343"/>
      <c r="G59" s="330"/>
      <c r="H59" s="347"/>
      <c r="I59" s="561"/>
      <c r="J59" s="463"/>
      <c r="K59" s="463"/>
      <c r="L59" s="342"/>
      <c r="M59" s="336"/>
      <c r="N59" s="336"/>
      <c r="O59" s="338"/>
      <c r="P59" s="339"/>
    </row>
    <row r="60" spans="2:16" ht="62.1" customHeight="1" thickBot="1" x14ac:dyDescent="0.3">
      <c r="B60" s="337"/>
      <c r="C60" s="371"/>
      <c r="D60" s="169" t="s">
        <v>954</v>
      </c>
      <c r="E60" s="439"/>
      <c r="F60" s="343"/>
      <c r="G60" s="330"/>
      <c r="H60" s="347"/>
      <c r="I60" s="442" t="s">
        <v>955</v>
      </c>
      <c r="J60" s="461">
        <v>44585</v>
      </c>
      <c r="K60" s="461">
        <v>44908</v>
      </c>
      <c r="L60" s="341" t="s">
        <v>956</v>
      </c>
      <c r="M60" s="335" t="s">
        <v>462</v>
      </c>
      <c r="N60" s="335" t="s">
        <v>462</v>
      </c>
      <c r="O60" s="338"/>
      <c r="P60" s="339"/>
    </row>
    <row r="61" spans="2:16" ht="62.1" customHeight="1" thickBot="1" x14ac:dyDescent="0.3">
      <c r="B61" s="337"/>
      <c r="C61" s="371"/>
      <c r="D61" s="169" t="s">
        <v>957</v>
      </c>
      <c r="E61" s="439"/>
      <c r="F61" s="343"/>
      <c r="G61" s="330"/>
      <c r="H61" s="347"/>
      <c r="I61" s="443"/>
      <c r="J61" s="447"/>
      <c r="K61" s="463"/>
      <c r="L61" s="342"/>
      <c r="M61" s="336"/>
      <c r="N61" s="336"/>
      <c r="O61" s="338"/>
      <c r="P61" s="340"/>
    </row>
    <row r="62" spans="2:16" ht="85.15" customHeight="1" thickBot="1" x14ac:dyDescent="0.3">
      <c r="B62" s="337"/>
      <c r="C62" s="371"/>
      <c r="D62" s="169" t="s">
        <v>853</v>
      </c>
      <c r="E62" s="439"/>
      <c r="F62" s="343"/>
      <c r="G62" s="330"/>
      <c r="H62" s="347"/>
      <c r="I62" s="442" t="s">
        <v>958</v>
      </c>
      <c r="J62" s="461">
        <v>44747</v>
      </c>
      <c r="K62" s="461">
        <v>44908</v>
      </c>
      <c r="L62" s="341" t="s">
        <v>959</v>
      </c>
      <c r="M62" s="335" t="s">
        <v>462</v>
      </c>
      <c r="N62" s="335" t="s">
        <v>462</v>
      </c>
      <c r="O62" s="338"/>
      <c r="P62" s="340"/>
    </row>
    <row r="63" spans="2:16" ht="45.6" customHeight="1" thickBot="1" x14ac:dyDescent="0.3">
      <c r="B63" s="337"/>
      <c r="C63" s="371"/>
      <c r="D63" s="165" t="s">
        <v>900</v>
      </c>
      <c r="E63" s="439"/>
      <c r="F63" s="343"/>
      <c r="G63" s="331"/>
      <c r="H63" s="347"/>
      <c r="I63" s="443"/>
      <c r="J63" s="463"/>
      <c r="K63" s="463"/>
      <c r="L63" s="342"/>
      <c r="M63" s="336"/>
      <c r="N63" s="336"/>
      <c r="O63" s="338"/>
      <c r="P63" s="340"/>
    </row>
    <row r="64" spans="2:16" x14ac:dyDescent="0.25">
      <c r="E64" s="127"/>
      <c r="F64" s="127"/>
      <c r="G64" s="127"/>
    </row>
  </sheetData>
  <mergeCells count="158">
    <mergeCell ref="D29:D33"/>
    <mergeCell ref="E29:E33"/>
    <mergeCell ref="L54:L55"/>
    <mergeCell ref="L56:L57"/>
    <mergeCell ref="B1:P1"/>
    <mergeCell ref="P22:P28"/>
    <mergeCell ref="N22:N28"/>
    <mergeCell ref="M32:M33"/>
    <mergeCell ref="N32:N33"/>
    <mergeCell ref="P29:P33"/>
    <mergeCell ref="O22:O28"/>
    <mergeCell ref="P41:P46"/>
    <mergeCell ref="P35:P39"/>
    <mergeCell ref="O41:O46"/>
    <mergeCell ref="B22:B28"/>
    <mergeCell ref="C22:C28"/>
    <mergeCell ref="E22:E28"/>
    <mergeCell ref="F22:F28"/>
    <mergeCell ref="G22:G28"/>
    <mergeCell ref="H22:H28"/>
    <mergeCell ref="L22:L28"/>
    <mergeCell ref="M22:M28"/>
    <mergeCell ref="D22:D23"/>
    <mergeCell ref="D24:D25"/>
    <mergeCell ref="B29:B33"/>
    <mergeCell ref="C29:C33"/>
    <mergeCell ref="B34:P34"/>
    <mergeCell ref="B58:B63"/>
    <mergeCell ref="C58:C63"/>
    <mergeCell ref="E58:E63"/>
    <mergeCell ref="F58:F63"/>
    <mergeCell ref="H58:H63"/>
    <mergeCell ref="P58:P63"/>
    <mergeCell ref="B52:B57"/>
    <mergeCell ref="C52:C57"/>
    <mergeCell ref="D52:D57"/>
    <mergeCell ref="E52:E57"/>
    <mergeCell ref="O58:O63"/>
    <mergeCell ref="G52:G57"/>
    <mergeCell ref="G58:G63"/>
    <mergeCell ref="L62:L63"/>
    <mergeCell ref="M58:M59"/>
    <mergeCell ref="M60:M61"/>
    <mergeCell ref="M62:M63"/>
    <mergeCell ref="N58:N59"/>
    <mergeCell ref="N60:N61"/>
    <mergeCell ref="N62:N63"/>
    <mergeCell ref="M54:M55"/>
    <mergeCell ref="I60:I61"/>
    <mergeCell ref="J58:J59"/>
    <mergeCell ref="N54:N55"/>
    <mergeCell ref="I62:I63"/>
    <mergeCell ref="J62:J63"/>
    <mergeCell ref="K62:K63"/>
    <mergeCell ref="B41:B46"/>
    <mergeCell ref="C41:C46"/>
    <mergeCell ref="M56:M57"/>
    <mergeCell ref="N56:N57"/>
    <mergeCell ref="I58:I59"/>
    <mergeCell ref="F52:F57"/>
    <mergeCell ref="H52:H57"/>
    <mergeCell ref="E41:E46"/>
    <mergeCell ref="F41:F46"/>
    <mergeCell ref="H41:H46"/>
    <mergeCell ref="G41:G46"/>
    <mergeCell ref="D41:D46"/>
    <mergeCell ref="M52:M53"/>
    <mergeCell ref="N52:N53"/>
    <mergeCell ref="K58:K59"/>
    <mergeCell ref="K60:K61"/>
    <mergeCell ref="J60:J61"/>
    <mergeCell ref="L58:L59"/>
    <mergeCell ref="L60:L61"/>
    <mergeCell ref="L52:L53"/>
    <mergeCell ref="H35:H39"/>
    <mergeCell ref="O35:O39"/>
    <mergeCell ref="G35:G39"/>
    <mergeCell ref="B35:B39"/>
    <mergeCell ref="C35:C39"/>
    <mergeCell ref="L37:L38"/>
    <mergeCell ref="M37:M38"/>
    <mergeCell ref="N37:N38"/>
    <mergeCell ref="L35:L36"/>
    <mergeCell ref="M35:M36"/>
    <mergeCell ref="N35:N36"/>
    <mergeCell ref="B15:B21"/>
    <mergeCell ref="O52:O57"/>
    <mergeCell ref="P52:P57"/>
    <mergeCell ref="F47:F51"/>
    <mergeCell ref="H47:H51"/>
    <mergeCell ref="O47:O51"/>
    <mergeCell ref="P47:P51"/>
    <mergeCell ref="D47:D51"/>
    <mergeCell ref="B47:B51"/>
    <mergeCell ref="C47:C51"/>
    <mergeCell ref="E47:E51"/>
    <mergeCell ref="G47:G51"/>
    <mergeCell ref="F29:F33"/>
    <mergeCell ref="G29:G33"/>
    <mergeCell ref="H29:H33"/>
    <mergeCell ref="O29:O33"/>
    <mergeCell ref="M29:M31"/>
    <mergeCell ref="N29:N31"/>
    <mergeCell ref="L29:L31"/>
    <mergeCell ref="L32:L33"/>
    <mergeCell ref="B40:P40"/>
    <mergeCell ref="D35:D39"/>
    <mergeCell ref="E35:E39"/>
    <mergeCell ref="F35:F39"/>
    <mergeCell ref="B13:P13"/>
    <mergeCell ref="B14:P14"/>
    <mergeCell ref="B8:B12"/>
    <mergeCell ref="C8:C12"/>
    <mergeCell ref="D8:D12"/>
    <mergeCell ref="E8:E12"/>
    <mergeCell ref="F8:F12"/>
    <mergeCell ref="H8:H12"/>
    <mergeCell ref="O8:O12"/>
    <mergeCell ref="P8:P12"/>
    <mergeCell ref="G8:G12"/>
    <mergeCell ref="L8:L10"/>
    <mergeCell ref="L11:L12"/>
    <mergeCell ref="M8:M10"/>
    <mergeCell ref="N8:N10"/>
    <mergeCell ref="M11:M12"/>
    <mergeCell ref="N11:N12"/>
    <mergeCell ref="C15:C21"/>
    <mergeCell ref="P15:P21"/>
    <mergeCell ref="O15:O21"/>
    <mergeCell ref="G15:G21"/>
    <mergeCell ref="L15:L17"/>
    <mergeCell ref="M15:M17"/>
    <mergeCell ref="N15:N17"/>
    <mergeCell ref="L18:L21"/>
    <mergeCell ref="M18:M21"/>
    <mergeCell ref="N18:N21"/>
    <mergeCell ref="D15:D16"/>
    <mergeCell ref="D17:D19"/>
    <mergeCell ref="D20:D21"/>
    <mergeCell ref="E15:E21"/>
    <mergeCell ref="F15:F21"/>
    <mergeCell ref="H15:H21"/>
    <mergeCell ref="B2:P2"/>
    <mergeCell ref="B3:P3"/>
    <mergeCell ref="B4:P4"/>
    <mergeCell ref="B5:P5"/>
    <mergeCell ref="N6:N7"/>
    <mergeCell ref="O6:O7"/>
    <mergeCell ref="P6:P7"/>
    <mergeCell ref="B6:C6"/>
    <mergeCell ref="D6:D7"/>
    <mergeCell ref="E6:F6"/>
    <mergeCell ref="L6:L7"/>
    <mergeCell ref="M6:M7"/>
    <mergeCell ref="G6:H6"/>
    <mergeCell ref="I6:I7"/>
    <mergeCell ref="J6:J7"/>
    <mergeCell ref="K6:K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8" tint="0.59999389629810485"/>
  </sheetPr>
  <dimension ref="A1:V134"/>
  <sheetViews>
    <sheetView zoomScale="90" zoomScaleNormal="90" workbookViewId="0">
      <selection activeCell="H133" sqref="H133"/>
    </sheetView>
  </sheetViews>
  <sheetFormatPr baseColWidth="10" defaultColWidth="10.85546875" defaultRowHeight="15" x14ac:dyDescent="0.25"/>
  <cols>
    <col min="1" max="1" width="3.42578125" style="4" customWidth="1"/>
    <col min="2" max="2" width="32.7109375" style="4" customWidth="1"/>
    <col min="3" max="3" width="11.5703125" style="4" bestFit="1" customWidth="1"/>
    <col min="4" max="4" width="76.85546875" style="4" customWidth="1"/>
    <col min="5" max="5" width="15.28515625" style="4" customWidth="1"/>
    <col min="6" max="6" width="11.5703125" style="92" bestFit="1" customWidth="1"/>
    <col min="7" max="7" width="15.140625" style="92" customWidth="1"/>
    <col min="8" max="8" width="11.7109375" style="4" bestFit="1" customWidth="1"/>
    <col min="9" max="9" width="16.28515625" style="279" customWidth="1"/>
    <col min="10" max="10" width="11.7109375" style="4" bestFit="1" customWidth="1"/>
    <col min="11" max="11" width="15.42578125" style="4" customWidth="1"/>
    <col min="12" max="12" width="11.7109375" style="4" bestFit="1" customWidth="1"/>
    <col min="13" max="13" width="15.7109375" style="279" customWidth="1"/>
    <col min="14" max="14" width="13" style="4" bestFit="1" customWidth="1"/>
    <col min="15" max="16384" width="10.85546875" style="4"/>
  </cols>
  <sheetData>
    <row r="1" spans="2:22" ht="24" customHeight="1" x14ac:dyDescent="0.25">
      <c r="B1" s="633" t="s">
        <v>960</v>
      </c>
      <c r="C1" s="634"/>
      <c r="D1" s="635"/>
      <c r="E1" s="635"/>
      <c r="F1" s="635"/>
      <c r="G1" s="635"/>
      <c r="H1" s="635"/>
      <c r="I1" s="635"/>
      <c r="J1" s="635"/>
      <c r="K1" s="636"/>
      <c r="L1" s="636"/>
      <c r="M1" s="637"/>
      <c r="N1" s="16"/>
      <c r="O1" s="17"/>
      <c r="P1" s="17"/>
      <c r="Q1" s="17"/>
      <c r="R1" s="17"/>
    </row>
    <row r="2" spans="2:22" ht="16.5" customHeight="1" x14ac:dyDescent="0.25">
      <c r="B2" s="638"/>
      <c r="C2" s="639"/>
      <c r="D2" s="640"/>
      <c r="E2" s="640"/>
      <c r="F2" s="640"/>
      <c r="G2" s="640"/>
      <c r="H2" s="640"/>
      <c r="I2" s="640"/>
      <c r="J2" s="640"/>
      <c r="K2" s="641"/>
      <c r="L2" s="641"/>
      <c r="M2" s="642"/>
      <c r="N2" s="16"/>
      <c r="O2" s="17"/>
      <c r="P2" s="17"/>
      <c r="Q2" s="17"/>
      <c r="R2" s="17"/>
    </row>
    <row r="3" spans="2:22" ht="18" customHeight="1" thickBot="1" x14ac:dyDescent="0.3">
      <c r="B3" s="643"/>
      <c r="C3" s="644"/>
      <c r="D3" s="645"/>
      <c r="E3" s="645"/>
      <c r="F3" s="645"/>
      <c r="G3" s="645"/>
      <c r="H3" s="645"/>
      <c r="I3" s="645"/>
      <c r="J3" s="645"/>
      <c r="K3" s="646"/>
      <c r="L3" s="646"/>
      <c r="M3" s="647"/>
      <c r="N3" s="16"/>
      <c r="O3" s="17"/>
      <c r="P3" s="17"/>
      <c r="Q3" s="17"/>
      <c r="R3" s="17"/>
    </row>
    <row r="4" spans="2:22" ht="16.5" customHeight="1" thickBot="1" x14ac:dyDescent="0.3">
      <c r="B4" s="18"/>
      <c r="C4" s="19"/>
      <c r="D4" s="20"/>
      <c r="E4" s="21"/>
      <c r="F4" s="133"/>
      <c r="G4" s="133"/>
      <c r="H4" s="21"/>
      <c r="I4" s="21"/>
      <c r="J4" s="21"/>
      <c r="K4" s="21"/>
      <c r="L4" s="21"/>
      <c r="M4" s="21"/>
      <c r="N4" s="16"/>
      <c r="O4" s="17"/>
      <c r="P4" s="17"/>
      <c r="Q4" s="17"/>
      <c r="R4" s="17"/>
    </row>
    <row r="5" spans="2:22" ht="44.25" customHeight="1" thickBot="1" x14ac:dyDescent="0.3">
      <c r="B5" s="648" t="s">
        <v>961</v>
      </c>
      <c r="C5" s="649"/>
      <c r="D5" s="649"/>
      <c r="E5" s="649"/>
      <c r="F5" s="649"/>
      <c r="G5" s="649"/>
      <c r="H5" s="649"/>
      <c r="I5" s="649"/>
      <c r="J5" s="649"/>
      <c r="K5" s="649"/>
      <c r="L5" s="649"/>
      <c r="M5" s="650"/>
      <c r="N5" s="16"/>
      <c r="O5" s="17"/>
      <c r="P5" s="17"/>
      <c r="Q5" s="17"/>
      <c r="R5" s="17"/>
    </row>
    <row r="6" spans="2:22" ht="32.1" customHeight="1" thickBot="1" x14ac:dyDescent="0.3">
      <c r="B6" s="594" t="s">
        <v>962</v>
      </c>
      <c r="C6" s="595"/>
      <c r="D6" s="596"/>
      <c r="E6" s="562" t="s">
        <v>963</v>
      </c>
      <c r="F6" s="563"/>
      <c r="G6" s="563"/>
      <c r="H6" s="563"/>
      <c r="I6" s="562" t="s">
        <v>964</v>
      </c>
      <c r="J6" s="562"/>
      <c r="K6" s="562"/>
      <c r="L6" s="562"/>
      <c r="M6" s="562"/>
      <c r="N6" s="22"/>
      <c r="O6" s="23"/>
      <c r="P6" s="23"/>
      <c r="Q6" s="23"/>
      <c r="R6" s="23"/>
    </row>
    <row r="7" spans="2:22" s="26" customFormat="1" ht="72.95" customHeight="1" thickBot="1" x14ac:dyDescent="0.3">
      <c r="B7" s="597"/>
      <c r="C7" s="598"/>
      <c r="D7" s="599"/>
      <c r="E7" s="24" t="s">
        <v>965</v>
      </c>
      <c r="F7" s="134" t="s">
        <v>966</v>
      </c>
      <c r="G7" s="134" t="s">
        <v>967</v>
      </c>
      <c r="H7" s="25" t="s">
        <v>968</v>
      </c>
      <c r="I7" s="24" t="s">
        <v>1109</v>
      </c>
      <c r="J7" s="24" t="s">
        <v>1106</v>
      </c>
      <c r="K7" s="24" t="s">
        <v>970</v>
      </c>
      <c r="L7" s="24" t="s">
        <v>971</v>
      </c>
      <c r="M7" s="24" t="s">
        <v>1105</v>
      </c>
      <c r="N7" s="22"/>
      <c r="O7" s="23"/>
      <c r="P7" s="23"/>
      <c r="Q7" s="23"/>
      <c r="R7" s="23"/>
    </row>
    <row r="8" spans="2:22" s="29" customFormat="1" ht="34.5" customHeight="1" thickBot="1" x14ac:dyDescent="0.3">
      <c r="B8" s="564" t="s">
        <v>972</v>
      </c>
      <c r="C8" s="651"/>
      <c r="D8" s="652"/>
      <c r="E8" s="27">
        <f>20/63</f>
        <v>0.31746031746031744</v>
      </c>
      <c r="F8" s="135"/>
      <c r="G8" s="135"/>
      <c r="H8" s="28"/>
      <c r="I8" s="27"/>
      <c r="J8" s="28"/>
      <c r="K8" s="28"/>
      <c r="L8" s="28"/>
      <c r="M8" s="280">
        <f>(L9+L31+L36)*E8</f>
        <v>0.29760793650793649</v>
      </c>
      <c r="N8" s="17"/>
      <c r="O8" s="17"/>
      <c r="P8" s="17"/>
      <c r="Q8" s="17"/>
      <c r="R8" s="17"/>
    </row>
    <row r="9" spans="2:22" s="29" customFormat="1" ht="25.5" customHeight="1" thickBot="1" x14ac:dyDescent="0.3">
      <c r="B9" s="621" t="s">
        <v>973</v>
      </c>
      <c r="C9" s="622"/>
      <c r="D9" s="623"/>
      <c r="E9" s="95"/>
      <c r="F9" s="131">
        <f>16/20</f>
        <v>0.8</v>
      </c>
      <c r="G9" s="131"/>
      <c r="H9" s="96"/>
      <c r="I9" s="95"/>
      <c r="J9" s="96"/>
      <c r="K9" s="96"/>
      <c r="L9" s="96">
        <f>SUM(K10,K14,K22,K27,K20)*F9</f>
        <v>0.75895000000000001</v>
      </c>
      <c r="M9" s="97"/>
      <c r="N9" s="16"/>
      <c r="O9" s="17"/>
      <c r="P9" s="17"/>
      <c r="Q9" s="17"/>
      <c r="R9" s="17"/>
    </row>
    <row r="10" spans="2:22" s="29" customFormat="1" ht="21.75" customHeight="1" thickBot="1" x14ac:dyDescent="0.3">
      <c r="B10" s="624" t="s">
        <v>974</v>
      </c>
      <c r="C10" s="625"/>
      <c r="D10" s="626"/>
      <c r="E10" s="110"/>
      <c r="F10" s="132"/>
      <c r="G10" s="132">
        <f>3/16</f>
        <v>0.1875</v>
      </c>
      <c r="H10" s="112"/>
      <c r="I10" s="113"/>
      <c r="J10" s="111"/>
      <c r="K10" s="114">
        <f>SUM(J11:J13)*G10</f>
        <v>0.18131250000000002</v>
      </c>
      <c r="L10" s="114"/>
      <c r="M10" s="115"/>
      <c r="N10" s="16"/>
      <c r="O10" s="17"/>
      <c r="P10" s="17"/>
      <c r="Q10" s="17"/>
      <c r="R10" s="17"/>
    </row>
    <row r="11" spans="2:22" ht="52.5" customHeight="1" x14ac:dyDescent="0.25">
      <c r="B11" s="30"/>
      <c r="C11" s="31">
        <v>1</v>
      </c>
      <c r="D11" s="63" t="s">
        <v>975</v>
      </c>
      <c r="E11" s="33"/>
      <c r="F11" s="136"/>
      <c r="G11" s="136"/>
      <c r="H11" s="34">
        <v>0.33</v>
      </c>
      <c r="I11" s="35">
        <v>0.9</v>
      </c>
      <c r="J11" s="43">
        <f>I11*H11</f>
        <v>0.29700000000000004</v>
      </c>
      <c r="K11" s="35"/>
      <c r="L11" s="35"/>
      <c r="M11" s="36"/>
      <c r="N11" s="16"/>
      <c r="O11" s="17"/>
      <c r="P11" s="17"/>
      <c r="Q11" s="17"/>
      <c r="R11" s="17"/>
    </row>
    <row r="12" spans="2:22" ht="60.75" customHeight="1" x14ac:dyDescent="0.25">
      <c r="B12" s="37"/>
      <c r="C12" s="38">
        <v>2</v>
      </c>
      <c r="D12" s="47" t="s">
        <v>976</v>
      </c>
      <c r="E12" s="40"/>
      <c r="F12" s="137"/>
      <c r="G12" s="137"/>
      <c r="H12" s="42">
        <v>0.33</v>
      </c>
      <c r="I12" s="43">
        <v>1</v>
      </c>
      <c r="J12" s="43">
        <f>I12*H12</f>
        <v>0.33</v>
      </c>
      <c r="K12" s="43"/>
      <c r="L12" s="43"/>
      <c r="M12" s="42"/>
      <c r="N12" s="17"/>
      <c r="O12" s="17"/>
      <c r="P12" s="17"/>
      <c r="Q12" s="17"/>
      <c r="R12" s="17"/>
      <c r="U12" s="44"/>
      <c r="V12" s="44"/>
    </row>
    <row r="13" spans="2:22" ht="60.75" customHeight="1" thickBot="1" x14ac:dyDescent="0.3">
      <c r="B13" s="37"/>
      <c r="C13" s="38">
        <v>3</v>
      </c>
      <c r="D13" s="47" t="s">
        <v>977</v>
      </c>
      <c r="E13" s="45"/>
      <c r="F13" s="138"/>
      <c r="G13" s="138"/>
      <c r="H13" s="46">
        <v>0.34</v>
      </c>
      <c r="I13" s="43">
        <v>1</v>
      </c>
      <c r="J13" s="43">
        <f>I13*H13</f>
        <v>0.34</v>
      </c>
      <c r="K13" s="43"/>
      <c r="L13" s="43"/>
      <c r="M13" s="42"/>
      <c r="N13" s="16"/>
      <c r="O13" s="17"/>
      <c r="P13" s="17"/>
      <c r="Q13" s="17"/>
      <c r="R13" s="17"/>
      <c r="U13" s="44"/>
      <c r="V13" s="44"/>
    </row>
    <row r="14" spans="2:22" ht="19.5" customHeight="1" thickBot="1" x14ac:dyDescent="0.3">
      <c r="B14" s="653" t="s">
        <v>978</v>
      </c>
      <c r="C14" s="653"/>
      <c r="D14" s="653"/>
      <c r="E14" s="116"/>
      <c r="F14" s="117"/>
      <c r="G14" s="148">
        <f>5/16</f>
        <v>0.3125</v>
      </c>
      <c r="H14" s="118"/>
      <c r="I14" s="271"/>
      <c r="J14" s="117"/>
      <c r="K14" s="261">
        <f>SUM(J15:J19)*G14</f>
        <v>0.28625</v>
      </c>
      <c r="L14" s="117"/>
      <c r="M14" s="281"/>
      <c r="N14" s="16"/>
      <c r="O14" s="17"/>
      <c r="P14" s="17"/>
      <c r="Q14" s="17"/>
      <c r="R14" s="17"/>
      <c r="U14" s="44"/>
      <c r="V14" s="44"/>
    </row>
    <row r="15" spans="2:22" ht="59.25" customHeight="1" x14ac:dyDescent="0.25">
      <c r="B15" s="37"/>
      <c r="C15" s="38">
        <v>4</v>
      </c>
      <c r="D15" s="47" t="s">
        <v>979</v>
      </c>
      <c r="E15" s="40"/>
      <c r="F15" s="137"/>
      <c r="G15" s="137"/>
      <c r="H15" s="43">
        <v>0.2</v>
      </c>
      <c r="I15" s="48">
        <v>1</v>
      </c>
      <c r="J15" s="43">
        <f>I15*H15</f>
        <v>0.2</v>
      </c>
      <c r="K15" s="43"/>
      <c r="L15" s="43"/>
      <c r="M15" s="42"/>
      <c r="N15" s="16"/>
      <c r="O15" s="17"/>
      <c r="P15" s="17"/>
      <c r="Q15" s="17"/>
      <c r="R15" s="17"/>
      <c r="U15" s="44"/>
      <c r="V15" s="44"/>
    </row>
    <row r="16" spans="2:22" ht="52.5" customHeight="1" x14ac:dyDescent="0.25">
      <c r="B16" s="37"/>
      <c r="C16" s="38">
        <v>5</v>
      </c>
      <c r="D16" s="47" t="s">
        <v>980</v>
      </c>
      <c r="E16" s="40"/>
      <c r="F16" s="137"/>
      <c r="G16" s="137"/>
      <c r="H16" s="43">
        <v>0.2</v>
      </c>
      <c r="I16" s="48">
        <v>0.98</v>
      </c>
      <c r="J16" s="43">
        <f>I16*H16</f>
        <v>0.19600000000000001</v>
      </c>
      <c r="K16" s="43"/>
      <c r="L16" s="43"/>
      <c r="M16" s="42"/>
      <c r="N16" s="16"/>
      <c r="O16" s="17"/>
      <c r="P16" s="17"/>
      <c r="Q16" s="17"/>
      <c r="R16" s="17"/>
      <c r="U16" s="44"/>
      <c r="V16" s="44"/>
    </row>
    <row r="17" spans="1:22" ht="56.1" customHeight="1" x14ac:dyDescent="0.25">
      <c r="B17" s="37"/>
      <c r="C17" s="38">
        <v>6</v>
      </c>
      <c r="D17" s="47" t="s">
        <v>981</v>
      </c>
      <c r="E17" s="40"/>
      <c r="F17" s="137"/>
      <c r="G17" s="137"/>
      <c r="H17" s="43">
        <v>0.2</v>
      </c>
      <c r="I17" s="48">
        <v>1</v>
      </c>
      <c r="J17" s="43">
        <f>I17*H17</f>
        <v>0.2</v>
      </c>
      <c r="K17" s="43"/>
      <c r="L17" s="43"/>
      <c r="M17" s="42"/>
      <c r="N17" s="16"/>
      <c r="O17" s="17"/>
      <c r="P17" s="17"/>
      <c r="Q17" s="17"/>
      <c r="R17" s="17"/>
      <c r="U17" s="44"/>
      <c r="V17" s="44"/>
    </row>
    <row r="18" spans="1:22" ht="68.25" customHeight="1" x14ac:dyDescent="0.25">
      <c r="B18" s="37"/>
      <c r="C18" s="38">
        <v>7</v>
      </c>
      <c r="D18" s="47" t="s">
        <v>982</v>
      </c>
      <c r="E18" s="40"/>
      <c r="F18" s="137"/>
      <c r="G18" s="137"/>
      <c r="H18" s="43">
        <v>0.2</v>
      </c>
      <c r="I18" s="48">
        <v>1</v>
      </c>
      <c r="J18" s="43">
        <f>I18*H18</f>
        <v>0.2</v>
      </c>
      <c r="K18" s="43"/>
      <c r="L18" s="43"/>
      <c r="M18" s="42"/>
      <c r="N18" s="16"/>
      <c r="O18" s="17"/>
      <c r="P18" s="17"/>
      <c r="Q18" s="17"/>
      <c r="R18" s="17"/>
      <c r="U18" s="44"/>
      <c r="V18" s="44"/>
    </row>
    <row r="19" spans="1:22" ht="68.25" customHeight="1" thickBot="1" x14ac:dyDescent="0.3">
      <c r="B19" s="37"/>
      <c r="C19" s="38">
        <v>8</v>
      </c>
      <c r="D19" s="47" t="s">
        <v>983</v>
      </c>
      <c r="E19" s="40"/>
      <c r="F19" s="137"/>
      <c r="G19" s="137"/>
      <c r="H19" s="43">
        <v>0.2</v>
      </c>
      <c r="I19" s="48">
        <v>0.6</v>
      </c>
      <c r="J19" s="43">
        <f>I19*H19</f>
        <v>0.12</v>
      </c>
      <c r="K19" s="43"/>
      <c r="L19" s="43"/>
      <c r="M19" s="42"/>
      <c r="N19" s="16"/>
      <c r="O19" s="17"/>
      <c r="P19" s="17"/>
      <c r="Q19" s="17"/>
      <c r="R19" s="17"/>
      <c r="U19" s="44"/>
      <c r="V19" s="44"/>
    </row>
    <row r="20" spans="1:22" ht="22.5" customHeight="1" thickBot="1" x14ac:dyDescent="0.3">
      <c r="B20" s="653" t="s">
        <v>984</v>
      </c>
      <c r="C20" s="653"/>
      <c r="D20" s="653"/>
      <c r="E20" s="116"/>
      <c r="F20" s="117"/>
      <c r="G20" s="265">
        <f>1/16</f>
        <v>6.25E-2</v>
      </c>
      <c r="H20" s="118"/>
      <c r="I20" s="271"/>
      <c r="J20" s="117"/>
      <c r="K20" s="261">
        <f>J21*G20</f>
        <v>6.25E-2</v>
      </c>
      <c r="L20" s="117"/>
      <c r="M20" s="281"/>
      <c r="N20" s="16"/>
      <c r="O20" s="17"/>
      <c r="P20" s="17"/>
      <c r="Q20" s="17"/>
      <c r="R20" s="17"/>
      <c r="U20" s="44"/>
      <c r="V20" s="44"/>
    </row>
    <row r="21" spans="1:22" ht="46.5" customHeight="1" thickBot="1" x14ac:dyDescent="0.3">
      <c r="B21" s="37"/>
      <c r="C21" s="38">
        <v>9</v>
      </c>
      <c r="D21" s="47" t="s">
        <v>985</v>
      </c>
      <c r="E21" s="40"/>
      <c r="F21" s="137"/>
      <c r="G21" s="137"/>
      <c r="H21" s="43">
        <v>1</v>
      </c>
      <c r="I21" s="48">
        <v>1</v>
      </c>
      <c r="J21" s="43">
        <f>I21*H21</f>
        <v>1</v>
      </c>
      <c r="K21" s="43"/>
      <c r="L21" s="43"/>
      <c r="M21" s="42"/>
      <c r="N21" s="16"/>
      <c r="O21" s="17"/>
      <c r="P21" s="17"/>
      <c r="Q21" s="17"/>
      <c r="R21" s="17"/>
      <c r="U21" s="44"/>
      <c r="V21" s="44"/>
    </row>
    <row r="22" spans="1:22" s="53" customFormat="1" ht="24" customHeight="1" thickBot="1" x14ac:dyDescent="0.3">
      <c r="A22" s="49"/>
      <c r="B22" s="618" t="s">
        <v>986</v>
      </c>
      <c r="C22" s="619"/>
      <c r="D22" s="620"/>
      <c r="E22" s="116"/>
      <c r="F22" s="117"/>
      <c r="G22" s="148">
        <f>4/16</f>
        <v>0.25</v>
      </c>
      <c r="H22" s="118"/>
      <c r="I22" s="271"/>
      <c r="J22" s="117"/>
      <c r="K22" s="261">
        <f>SUM(J23:J26)*G22</f>
        <v>0.23749999999999999</v>
      </c>
      <c r="L22" s="117"/>
      <c r="M22" s="281"/>
      <c r="N22" s="16"/>
      <c r="O22" s="51"/>
      <c r="P22" s="51"/>
      <c r="Q22" s="51"/>
      <c r="R22" s="51"/>
      <c r="S22" s="4"/>
      <c r="T22" s="52"/>
      <c r="U22" s="4"/>
      <c r="V22" s="4"/>
    </row>
    <row r="23" spans="1:22" ht="57" customHeight="1" x14ac:dyDescent="0.25">
      <c r="B23" s="50"/>
      <c r="C23" s="54">
        <v>10</v>
      </c>
      <c r="D23" s="32" t="s">
        <v>987</v>
      </c>
      <c r="E23" s="33"/>
      <c r="F23" s="136"/>
      <c r="G23" s="136"/>
      <c r="H23" s="34">
        <v>0.25</v>
      </c>
      <c r="I23" s="43">
        <v>1</v>
      </c>
      <c r="J23" s="43">
        <f>I23*H23</f>
        <v>0.25</v>
      </c>
      <c r="K23" s="43"/>
      <c r="L23" s="43"/>
      <c r="M23" s="42"/>
      <c r="N23" s="16"/>
      <c r="O23" s="17"/>
      <c r="P23" s="17"/>
      <c r="Q23" s="17"/>
      <c r="R23" s="17"/>
    </row>
    <row r="24" spans="1:22" ht="50.25" customHeight="1" x14ac:dyDescent="0.25">
      <c r="B24" s="37"/>
      <c r="C24" s="55">
        <v>11</v>
      </c>
      <c r="D24" s="39" t="s">
        <v>988</v>
      </c>
      <c r="E24" s="40"/>
      <c r="F24" s="137"/>
      <c r="G24" s="137"/>
      <c r="H24" s="42">
        <v>0.25</v>
      </c>
      <c r="I24" s="43">
        <v>1</v>
      </c>
      <c r="J24" s="43">
        <f>I24*H24</f>
        <v>0.25</v>
      </c>
      <c r="K24" s="43"/>
      <c r="L24" s="43"/>
      <c r="M24" s="42"/>
      <c r="N24" s="16"/>
      <c r="O24" s="17"/>
      <c r="P24" s="17"/>
      <c r="Q24" s="17"/>
      <c r="R24" s="17"/>
    </row>
    <row r="25" spans="1:22" ht="56.25" customHeight="1" x14ac:dyDescent="0.25">
      <c r="B25" s="37"/>
      <c r="C25" s="55">
        <v>12</v>
      </c>
      <c r="D25" s="39" t="s">
        <v>989</v>
      </c>
      <c r="E25" s="40"/>
      <c r="F25" s="137"/>
      <c r="G25" s="137"/>
      <c r="H25" s="42">
        <v>0.25</v>
      </c>
      <c r="I25" s="43">
        <v>1</v>
      </c>
      <c r="J25" s="43">
        <f>I25*H25</f>
        <v>0.25</v>
      </c>
      <c r="K25" s="43"/>
      <c r="L25" s="43"/>
      <c r="M25" s="42"/>
      <c r="N25" s="16"/>
      <c r="O25" s="17"/>
      <c r="P25" s="17"/>
      <c r="Q25" s="17"/>
      <c r="R25" s="17"/>
    </row>
    <row r="26" spans="1:22" ht="40.5" customHeight="1" thickBot="1" x14ac:dyDescent="0.3">
      <c r="B26" s="56"/>
      <c r="C26" s="55">
        <v>13</v>
      </c>
      <c r="D26" s="57" t="s">
        <v>990</v>
      </c>
      <c r="E26" s="40"/>
      <c r="F26" s="137"/>
      <c r="G26" s="138"/>
      <c r="H26" s="46">
        <v>0.25</v>
      </c>
      <c r="I26" s="43">
        <v>0.8</v>
      </c>
      <c r="J26" s="43">
        <f>I26*H26</f>
        <v>0.2</v>
      </c>
      <c r="K26" s="43"/>
      <c r="L26" s="43"/>
      <c r="M26" s="42"/>
      <c r="N26" s="16"/>
      <c r="O26" s="17"/>
      <c r="P26" s="17"/>
      <c r="Q26" s="17"/>
      <c r="R26" s="17"/>
    </row>
    <row r="27" spans="1:22" s="53" customFormat="1" ht="24" customHeight="1" thickBot="1" x14ac:dyDescent="0.3">
      <c r="A27" s="49"/>
      <c r="B27" s="618" t="s">
        <v>991</v>
      </c>
      <c r="C27" s="619"/>
      <c r="D27" s="620"/>
      <c r="E27" s="116"/>
      <c r="F27" s="117"/>
      <c r="G27" s="148">
        <f>3/16</f>
        <v>0.1875</v>
      </c>
      <c r="H27" s="118"/>
      <c r="I27" s="271"/>
      <c r="J27" s="117"/>
      <c r="K27" s="261">
        <f>SUM(J28:J30)*G27</f>
        <v>0.18112500000000001</v>
      </c>
      <c r="L27" s="117"/>
      <c r="M27" s="281"/>
      <c r="N27" s="16"/>
      <c r="O27" s="51"/>
      <c r="P27" s="51"/>
      <c r="Q27" s="51"/>
      <c r="R27" s="51"/>
      <c r="S27" s="4"/>
      <c r="T27" s="52"/>
      <c r="U27" s="4"/>
      <c r="V27" s="4"/>
    </row>
    <row r="28" spans="1:22" ht="74.25" customHeight="1" x14ac:dyDescent="0.25">
      <c r="B28" s="50"/>
      <c r="C28" s="54">
        <v>14</v>
      </c>
      <c r="D28" s="32" t="s">
        <v>992</v>
      </c>
      <c r="E28" s="33"/>
      <c r="F28" s="136"/>
      <c r="G28" s="136"/>
      <c r="H28" s="34">
        <v>0.33</v>
      </c>
      <c r="I28" s="62">
        <v>1</v>
      </c>
      <c r="J28" s="35">
        <f>I28*H28</f>
        <v>0.33</v>
      </c>
      <c r="K28" s="35"/>
      <c r="L28" s="35"/>
      <c r="M28" s="34"/>
      <c r="N28" s="16"/>
      <c r="O28" s="17"/>
      <c r="P28" s="17"/>
      <c r="Q28" s="17"/>
      <c r="R28" s="17"/>
    </row>
    <row r="29" spans="1:22" ht="64.5" customHeight="1" x14ac:dyDescent="0.25">
      <c r="B29" s="37"/>
      <c r="C29" s="55">
        <v>15</v>
      </c>
      <c r="D29" s="39" t="s">
        <v>993</v>
      </c>
      <c r="E29" s="40"/>
      <c r="F29" s="137"/>
      <c r="G29" s="137"/>
      <c r="H29" s="42">
        <v>0.33</v>
      </c>
      <c r="I29" s="48">
        <v>1</v>
      </c>
      <c r="J29" s="43">
        <f>I29*H29</f>
        <v>0.33</v>
      </c>
      <c r="K29" s="43"/>
      <c r="L29" s="43"/>
      <c r="M29" s="42"/>
      <c r="N29" s="16"/>
      <c r="O29" s="17"/>
      <c r="P29" s="17"/>
      <c r="Q29" s="17"/>
      <c r="R29" s="17"/>
    </row>
    <row r="30" spans="1:22" ht="64.5" customHeight="1" thickBot="1" x14ac:dyDescent="0.3">
      <c r="B30" s="56"/>
      <c r="C30" s="58">
        <v>16</v>
      </c>
      <c r="D30" s="57" t="s">
        <v>994</v>
      </c>
      <c r="E30" s="45"/>
      <c r="F30" s="138"/>
      <c r="G30" s="138"/>
      <c r="H30" s="46">
        <v>0.34</v>
      </c>
      <c r="I30" s="71">
        <v>0.9</v>
      </c>
      <c r="J30" s="59">
        <f>I30*H30</f>
        <v>0.30600000000000005</v>
      </c>
      <c r="K30" s="59"/>
      <c r="L30" s="59"/>
      <c r="M30" s="46"/>
      <c r="N30" s="16"/>
      <c r="O30" s="17"/>
      <c r="P30" s="17"/>
      <c r="Q30" s="17"/>
      <c r="R30" s="17"/>
    </row>
    <row r="31" spans="1:22" s="29" customFormat="1" ht="25.5" customHeight="1" thickBot="1" x14ac:dyDescent="0.3">
      <c r="B31" s="621" t="s">
        <v>995</v>
      </c>
      <c r="C31" s="622"/>
      <c r="D31" s="623"/>
      <c r="E31" s="96"/>
      <c r="F31" s="131">
        <f>3/20</f>
        <v>0.15</v>
      </c>
      <c r="G31" s="131"/>
      <c r="H31" s="96"/>
      <c r="I31" s="95"/>
      <c r="J31" s="96"/>
      <c r="K31" s="96"/>
      <c r="L31" s="96">
        <f>+K32*F31</f>
        <v>0.14851499999999998</v>
      </c>
      <c r="M31" s="97"/>
      <c r="N31" s="16"/>
      <c r="O31" s="17"/>
      <c r="P31" s="17"/>
      <c r="Q31" s="17"/>
      <c r="R31" s="17"/>
    </row>
    <row r="32" spans="1:22" s="29" customFormat="1" ht="21.75" customHeight="1" thickBot="1" x14ac:dyDescent="0.3">
      <c r="B32" s="624" t="s">
        <v>996</v>
      </c>
      <c r="C32" s="625"/>
      <c r="D32" s="626"/>
      <c r="E32" s="110"/>
      <c r="F32" s="132"/>
      <c r="G32" s="132">
        <f>3/3</f>
        <v>1</v>
      </c>
      <c r="H32" s="112"/>
      <c r="I32" s="110"/>
      <c r="J32" s="111"/>
      <c r="K32" s="111">
        <f>SUM(J33:J35)*G32</f>
        <v>0.99009999999999998</v>
      </c>
      <c r="L32" s="111"/>
      <c r="M32" s="112"/>
      <c r="N32" s="16"/>
      <c r="O32" s="17"/>
      <c r="P32" s="17"/>
      <c r="Q32" s="17"/>
      <c r="R32" s="17"/>
    </row>
    <row r="33" spans="1:22" s="53" customFormat="1" ht="78.75" customHeight="1" x14ac:dyDescent="0.25">
      <c r="A33" s="49"/>
      <c r="B33" s="50"/>
      <c r="C33" s="31">
        <v>17</v>
      </c>
      <c r="D33" s="32" t="s">
        <v>997</v>
      </c>
      <c r="E33" s="173"/>
      <c r="F33" s="136"/>
      <c r="G33" s="136"/>
      <c r="H33" s="35">
        <v>0.33</v>
      </c>
      <c r="I33" s="62">
        <v>1</v>
      </c>
      <c r="J33" s="35">
        <f>I33*H33</f>
        <v>0.33</v>
      </c>
      <c r="K33" s="35"/>
      <c r="L33" s="35"/>
      <c r="M33" s="34"/>
      <c r="N33" s="16"/>
      <c r="O33" s="51"/>
      <c r="P33" s="51"/>
      <c r="Q33" s="51"/>
      <c r="R33" s="51"/>
      <c r="S33" s="4"/>
      <c r="T33" s="52"/>
      <c r="U33" s="4"/>
      <c r="V33" s="4"/>
    </row>
    <row r="34" spans="1:22" s="53" customFormat="1" ht="63.75" customHeight="1" x14ac:dyDescent="0.25">
      <c r="A34" s="49"/>
      <c r="B34" s="37"/>
      <c r="C34" s="38">
        <v>18</v>
      </c>
      <c r="D34" s="39" t="s">
        <v>998</v>
      </c>
      <c r="E34" s="41"/>
      <c r="F34" s="137"/>
      <c r="G34" s="137"/>
      <c r="H34" s="43">
        <v>0.33</v>
      </c>
      <c r="I34" s="48">
        <v>0.97</v>
      </c>
      <c r="J34" s="43">
        <f>I34*H34</f>
        <v>0.3201</v>
      </c>
      <c r="K34" s="43"/>
      <c r="L34" s="43"/>
      <c r="M34" s="42"/>
      <c r="N34" s="16"/>
      <c r="O34" s="51"/>
      <c r="P34" s="51"/>
      <c r="Q34" s="51"/>
      <c r="R34" s="51"/>
      <c r="S34" s="4"/>
      <c r="T34" s="52"/>
      <c r="U34" s="4"/>
      <c r="V34" s="4"/>
    </row>
    <row r="35" spans="1:22" s="53" customFormat="1" ht="39" customHeight="1" thickBot="1" x14ac:dyDescent="0.3">
      <c r="A35" s="49"/>
      <c r="B35" s="56"/>
      <c r="C35" s="174">
        <v>19</v>
      </c>
      <c r="D35" s="57" t="s">
        <v>999</v>
      </c>
      <c r="E35" s="175"/>
      <c r="F35" s="138"/>
      <c r="G35" s="138"/>
      <c r="H35" s="59">
        <v>0.34</v>
      </c>
      <c r="I35" s="71">
        <v>1</v>
      </c>
      <c r="J35" s="59">
        <f>I35*H35</f>
        <v>0.34</v>
      </c>
      <c r="K35" s="59"/>
      <c r="L35" s="59"/>
      <c r="M35" s="46"/>
      <c r="N35" s="16"/>
      <c r="O35" s="51"/>
      <c r="P35" s="51"/>
      <c r="Q35" s="51"/>
      <c r="R35" s="51"/>
      <c r="S35" s="4"/>
      <c r="T35" s="52"/>
      <c r="U35" s="4"/>
      <c r="V35" s="4"/>
    </row>
    <row r="36" spans="1:22" s="53" customFormat="1" ht="30.6" customHeight="1" thickBot="1" x14ac:dyDescent="0.3">
      <c r="A36" s="49"/>
      <c r="B36" s="627" t="s">
        <v>1000</v>
      </c>
      <c r="C36" s="628"/>
      <c r="D36" s="629"/>
      <c r="E36" s="101"/>
      <c r="F36" s="102">
        <f>1/20</f>
        <v>0.05</v>
      </c>
      <c r="G36" s="102"/>
      <c r="H36" s="102"/>
      <c r="I36" s="182"/>
      <c r="J36" s="183"/>
      <c r="K36" s="102"/>
      <c r="L36" s="102">
        <f>K37*F36</f>
        <v>0.03</v>
      </c>
      <c r="M36" s="184"/>
      <c r="N36" s="16"/>
      <c r="O36" s="51"/>
      <c r="P36" s="51"/>
      <c r="Q36" s="51"/>
      <c r="R36" s="51"/>
      <c r="S36" s="4"/>
      <c r="T36" s="52"/>
      <c r="U36" s="4"/>
      <c r="V36" s="4"/>
    </row>
    <row r="37" spans="1:22" s="53" customFormat="1" ht="24" customHeight="1" thickBot="1" x14ac:dyDescent="0.3">
      <c r="A37" s="49"/>
      <c r="B37" s="630" t="s">
        <v>1001</v>
      </c>
      <c r="C37" s="631"/>
      <c r="D37" s="632"/>
      <c r="E37" s="110"/>
      <c r="F37" s="111"/>
      <c r="G37" s="132">
        <f>1/1</f>
        <v>1</v>
      </c>
      <c r="H37" s="112"/>
      <c r="I37" s="185"/>
      <c r="J37" s="186"/>
      <c r="K37" s="111">
        <f>J38*G37</f>
        <v>0.6</v>
      </c>
      <c r="L37" s="111"/>
      <c r="M37" s="187"/>
      <c r="N37" s="16"/>
      <c r="O37" s="51"/>
      <c r="P37" s="51"/>
      <c r="Q37" s="51"/>
      <c r="R37" s="51"/>
      <c r="S37" s="4"/>
      <c r="T37" s="52"/>
      <c r="U37" s="4"/>
      <c r="V37" s="4"/>
    </row>
    <row r="38" spans="1:22" s="53" customFormat="1" ht="39" customHeight="1" thickBot="1" x14ac:dyDescent="0.3">
      <c r="A38" s="49"/>
      <c r="B38" s="188"/>
      <c r="C38" s="189">
        <v>20</v>
      </c>
      <c r="D38" s="70" t="s">
        <v>1002</v>
      </c>
      <c r="E38" s="181"/>
      <c r="F38" s="190"/>
      <c r="G38" s="190"/>
      <c r="H38" s="73">
        <v>1</v>
      </c>
      <c r="I38" s="72">
        <v>0.6</v>
      </c>
      <c r="J38" s="61">
        <f>I38*H38</f>
        <v>0.6</v>
      </c>
      <c r="K38" s="61"/>
      <c r="L38" s="61"/>
      <c r="M38" s="73"/>
      <c r="N38" s="16"/>
      <c r="O38" s="51"/>
      <c r="P38" s="51"/>
      <c r="Q38" s="51"/>
      <c r="R38" s="51"/>
      <c r="S38" s="4"/>
      <c r="T38" s="52"/>
      <c r="U38" s="4"/>
      <c r="V38" s="4"/>
    </row>
    <row r="39" spans="1:22" ht="36" customHeight="1" thickBot="1" x14ac:dyDescent="0.3">
      <c r="B39" s="2"/>
      <c r="C39" s="60"/>
      <c r="D39" s="47"/>
      <c r="E39" s="41"/>
      <c r="F39" s="137"/>
      <c r="G39" s="137"/>
      <c r="H39" s="59"/>
      <c r="I39" s="43"/>
      <c r="J39" s="59"/>
      <c r="K39" s="43"/>
      <c r="L39" s="43"/>
      <c r="M39" s="43"/>
      <c r="N39" s="16"/>
      <c r="O39" s="17"/>
      <c r="P39" s="17"/>
      <c r="Q39" s="17"/>
      <c r="R39" s="17"/>
    </row>
    <row r="40" spans="1:22" ht="32.1" customHeight="1" thickBot="1" x14ac:dyDescent="0.3">
      <c r="B40" s="594" t="s">
        <v>962</v>
      </c>
      <c r="C40" s="595"/>
      <c r="D40" s="596"/>
      <c r="E40" s="562" t="s">
        <v>963</v>
      </c>
      <c r="F40" s="563"/>
      <c r="G40" s="563"/>
      <c r="H40" s="563"/>
      <c r="I40" s="562" t="s">
        <v>964</v>
      </c>
      <c r="J40" s="562"/>
      <c r="K40" s="562"/>
      <c r="L40" s="562"/>
      <c r="M40" s="562"/>
      <c r="N40" s="22"/>
      <c r="O40" s="23"/>
      <c r="P40" s="23"/>
      <c r="Q40" s="23"/>
      <c r="R40" s="23"/>
    </row>
    <row r="41" spans="1:22" s="26" customFormat="1" ht="72.95" customHeight="1" thickBot="1" x14ac:dyDescent="0.3">
      <c r="B41" s="597"/>
      <c r="C41" s="598"/>
      <c r="D41" s="599"/>
      <c r="E41" s="24" t="s">
        <v>965</v>
      </c>
      <c r="F41" s="134" t="s">
        <v>966</v>
      </c>
      <c r="G41" s="134" t="s">
        <v>967</v>
      </c>
      <c r="H41" s="25" t="s">
        <v>968</v>
      </c>
      <c r="I41" s="24" t="s">
        <v>1109</v>
      </c>
      <c r="J41" s="24" t="s">
        <v>1106</v>
      </c>
      <c r="K41" s="24" t="s">
        <v>970</v>
      </c>
      <c r="L41" s="24" t="s">
        <v>971</v>
      </c>
      <c r="M41" s="24" t="s">
        <v>1105</v>
      </c>
      <c r="N41" s="22"/>
      <c r="O41" s="23"/>
      <c r="P41" s="23"/>
      <c r="Q41" s="23"/>
      <c r="R41" s="23"/>
    </row>
    <row r="42" spans="1:22" ht="45" customHeight="1" thickBot="1" x14ac:dyDescent="0.3">
      <c r="B42" s="616" t="s">
        <v>1003</v>
      </c>
      <c r="C42" s="617"/>
      <c r="D42" s="617"/>
      <c r="E42" s="27">
        <f>10/63</f>
        <v>0.15873015873015872</v>
      </c>
      <c r="F42" s="135"/>
      <c r="G42" s="135"/>
      <c r="H42" s="28"/>
      <c r="I42" s="27"/>
      <c r="J42" s="28"/>
      <c r="K42" s="28"/>
      <c r="L42" s="28"/>
      <c r="M42" s="280">
        <f>(SUM(L43,L56)*E42)</f>
        <v>0.15241111111111111</v>
      </c>
      <c r="N42" s="17"/>
      <c r="O42" s="17"/>
      <c r="P42" s="17"/>
      <c r="Q42" s="17"/>
      <c r="R42" s="17"/>
    </row>
    <row r="43" spans="1:22" ht="27.95" customHeight="1" thickBot="1" x14ac:dyDescent="0.3">
      <c r="B43" s="604" t="s">
        <v>1004</v>
      </c>
      <c r="C43" s="605"/>
      <c r="D43" s="612"/>
      <c r="E43" s="95"/>
      <c r="F43" s="131">
        <f>9/10</f>
        <v>0.9</v>
      </c>
      <c r="G43" s="131"/>
      <c r="H43" s="96"/>
      <c r="I43" s="95"/>
      <c r="J43" s="96"/>
      <c r="K43" s="96"/>
      <c r="L43" s="96">
        <f>SUM(K44,K46,K51)*F43</f>
        <v>0.86019000000000001</v>
      </c>
      <c r="M43" s="97"/>
      <c r="N43" s="16"/>
      <c r="O43" s="17"/>
      <c r="P43" s="17"/>
      <c r="Q43" s="17"/>
      <c r="R43" s="17"/>
    </row>
    <row r="44" spans="1:22" ht="25.5" customHeight="1" thickBot="1" x14ac:dyDescent="0.3">
      <c r="B44" s="601" t="s">
        <v>1005</v>
      </c>
      <c r="C44" s="602"/>
      <c r="D44" s="603"/>
      <c r="E44" s="113"/>
      <c r="F44" s="139"/>
      <c r="G44" s="139">
        <f>1/9</f>
        <v>0.1111111111111111</v>
      </c>
      <c r="H44" s="114"/>
      <c r="I44" s="113"/>
      <c r="J44" s="114"/>
      <c r="K44" s="114">
        <f>J45*G44</f>
        <v>0.1111111111111111</v>
      </c>
      <c r="L44" s="114"/>
      <c r="M44" s="115"/>
      <c r="N44" s="16"/>
      <c r="O44" s="17"/>
      <c r="P44" s="17"/>
      <c r="Q44" s="17"/>
      <c r="R44" s="17"/>
    </row>
    <row r="45" spans="1:22" ht="38.25" customHeight="1" thickBot="1" x14ac:dyDescent="0.3">
      <c r="B45" s="30"/>
      <c r="C45" s="15">
        <v>21</v>
      </c>
      <c r="D45" s="57" t="s">
        <v>1006</v>
      </c>
      <c r="E45" s="33"/>
      <c r="F45" s="136"/>
      <c r="G45" s="136"/>
      <c r="H45" s="35">
        <v>1</v>
      </c>
      <c r="I45" s="62">
        <v>1</v>
      </c>
      <c r="J45" s="35">
        <f>H45*I45</f>
        <v>1</v>
      </c>
      <c r="K45" s="35"/>
      <c r="L45" s="35"/>
      <c r="M45" s="34"/>
      <c r="N45" s="16"/>
      <c r="O45" s="17"/>
      <c r="P45" s="17"/>
      <c r="Q45" s="17"/>
      <c r="R45" s="17"/>
    </row>
    <row r="46" spans="1:22" ht="24" customHeight="1" thickBot="1" x14ac:dyDescent="0.3">
      <c r="B46" s="606" t="s">
        <v>1007</v>
      </c>
      <c r="C46" s="607"/>
      <c r="D46" s="608"/>
      <c r="E46" s="119"/>
      <c r="F46" s="120"/>
      <c r="G46" s="149">
        <f>4/9</f>
        <v>0.44444444444444442</v>
      </c>
      <c r="H46" s="260"/>
      <c r="I46" s="272"/>
      <c r="J46" s="260"/>
      <c r="K46" s="262">
        <f>SUM(J47:J50)*G46</f>
        <v>0.40687777777777778</v>
      </c>
      <c r="L46" s="260"/>
      <c r="M46" s="282"/>
      <c r="N46" s="16"/>
      <c r="O46" s="17"/>
      <c r="P46" s="17"/>
      <c r="Q46" s="17"/>
      <c r="R46" s="17"/>
    </row>
    <row r="47" spans="1:22" ht="57" customHeight="1" x14ac:dyDescent="0.25">
      <c r="B47" s="30"/>
      <c r="C47" s="15">
        <v>22</v>
      </c>
      <c r="D47" s="63" t="s">
        <v>1008</v>
      </c>
      <c r="E47" s="33"/>
      <c r="F47" s="136"/>
      <c r="G47" s="136"/>
      <c r="H47" s="34">
        <v>0.25</v>
      </c>
      <c r="I47" s="43">
        <v>1</v>
      </c>
      <c r="J47" s="43">
        <f>H47*I47</f>
        <v>0.25</v>
      </c>
      <c r="K47" s="43"/>
      <c r="L47" s="43"/>
      <c r="M47" s="42"/>
      <c r="N47" s="16"/>
      <c r="O47" s="17"/>
      <c r="P47" s="17"/>
      <c r="Q47" s="17"/>
      <c r="R47" s="17"/>
    </row>
    <row r="48" spans="1:22" ht="44.25" customHeight="1" x14ac:dyDescent="0.25">
      <c r="B48" s="64"/>
      <c r="C48" s="60">
        <v>23</v>
      </c>
      <c r="D48" s="47" t="s">
        <v>1009</v>
      </c>
      <c r="E48" s="40"/>
      <c r="F48" s="137"/>
      <c r="G48" s="137"/>
      <c r="H48" s="42">
        <v>0.25</v>
      </c>
      <c r="I48" s="43">
        <v>0.85189999999999999</v>
      </c>
      <c r="J48" s="43">
        <f>H48*I48</f>
        <v>0.212975</v>
      </c>
      <c r="K48" s="43"/>
      <c r="L48" s="43"/>
      <c r="M48" s="42"/>
      <c r="N48" s="16"/>
      <c r="O48" s="17"/>
      <c r="P48" s="17"/>
      <c r="Q48" s="17"/>
      <c r="R48" s="17"/>
    </row>
    <row r="49" spans="2:18" ht="41.25" customHeight="1" x14ac:dyDescent="0.25">
      <c r="B49" s="64"/>
      <c r="C49" s="60">
        <v>24</v>
      </c>
      <c r="D49" s="47" t="s">
        <v>1010</v>
      </c>
      <c r="E49" s="40"/>
      <c r="F49" s="137"/>
      <c r="G49" s="137"/>
      <c r="H49" s="42">
        <v>0.25</v>
      </c>
      <c r="I49" s="43">
        <v>0.81</v>
      </c>
      <c r="J49" s="43">
        <f>H49*I49</f>
        <v>0.20250000000000001</v>
      </c>
      <c r="K49" s="43"/>
      <c r="L49" s="43"/>
      <c r="M49" s="42"/>
      <c r="N49" s="16"/>
      <c r="O49" s="17"/>
      <c r="P49" s="17"/>
      <c r="Q49" s="17"/>
      <c r="R49" s="17"/>
    </row>
    <row r="50" spans="2:18" ht="42" customHeight="1" thickBot="1" x14ac:dyDescent="0.3">
      <c r="B50" s="65"/>
      <c r="C50" s="66">
        <v>25</v>
      </c>
      <c r="D50" s="67" t="s">
        <v>1011</v>
      </c>
      <c r="E50" s="40"/>
      <c r="F50" s="137"/>
      <c r="G50" s="137"/>
      <c r="H50" s="46">
        <v>0.25</v>
      </c>
      <c r="I50" s="43">
        <v>1</v>
      </c>
      <c r="J50" s="43">
        <f>H50*I50</f>
        <v>0.25</v>
      </c>
      <c r="K50" s="43"/>
      <c r="L50" s="43"/>
      <c r="M50" s="42"/>
      <c r="N50" s="16"/>
      <c r="O50" s="17"/>
      <c r="P50" s="17"/>
      <c r="Q50" s="17"/>
      <c r="R50" s="17"/>
    </row>
    <row r="51" spans="2:18" ht="26.25" customHeight="1" thickBot="1" x14ac:dyDescent="0.3">
      <c r="B51" s="601" t="s">
        <v>1012</v>
      </c>
      <c r="C51" s="602"/>
      <c r="D51" s="603"/>
      <c r="E51" s="119"/>
      <c r="F51" s="120"/>
      <c r="G51" s="149">
        <f>4/9</f>
        <v>0.44444444444444442</v>
      </c>
      <c r="H51" s="260"/>
      <c r="I51" s="273"/>
      <c r="J51" s="120"/>
      <c r="K51" s="121">
        <f>SUM(J52:J55)*G51</f>
        <v>0.43777777777777777</v>
      </c>
      <c r="L51" s="260"/>
      <c r="M51" s="282"/>
      <c r="N51" s="16"/>
      <c r="O51" s="17"/>
      <c r="P51" s="17"/>
      <c r="Q51" s="17"/>
      <c r="R51" s="17"/>
    </row>
    <row r="52" spans="2:18" ht="39" customHeight="1" x14ac:dyDescent="0.25">
      <c r="B52" s="64"/>
      <c r="C52" s="60">
        <v>26</v>
      </c>
      <c r="D52" s="39" t="s">
        <v>1013</v>
      </c>
      <c r="E52" s="40"/>
      <c r="F52" s="137"/>
      <c r="G52" s="137"/>
      <c r="H52" s="42">
        <v>0.25</v>
      </c>
      <c r="I52" s="43">
        <v>1</v>
      </c>
      <c r="J52" s="43">
        <f>H52*I52</f>
        <v>0.25</v>
      </c>
      <c r="K52" s="43"/>
      <c r="L52" s="43"/>
      <c r="M52" s="42"/>
      <c r="N52" s="16"/>
      <c r="O52" s="17"/>
      <c r="P52" s="17"/>
      <c r="Q52" s="17"/>
      <c r="R52" s="17"/>
    </row>
    <row r="53" spans="2:18" ht="45" customHeight="1" x14ac:dyDescent="0.25">
      <c r="B53" s="64"/>
      <c r="C53" s="60">
        <v>27</v>
      </c>
      <c r="D53" s="39" t="s">
        <v>1014</v>
      </c>
      <c r="E53" s="40"/>
      <c r="F53" s="137"/>
      <c r="G53" s="137"/>
      <c r="H53" s="42">
        <v>0.25</v>
      </c>
      <c r="I53" s="43">
        <v>1</v>
      </c>
      <c r="J53" s="43">
        <f>H53*I53</f>
        <v>0.25</v>
      </c>
      <c r="K53" s="43"/>
      <c r="L53" s="43"/>
      <c r="M53" s="42"/>
      <c r="N53" s="16"/>
      <c r="O53" s="17"/>
      <c r="P53" s="17"/>
      <c r="Q53" s="17"/>
      <c r="R53" s="17"/>
    </row>
    <row r="54" spans="2:18" ht="39" customHeight="1" x14ac:dyDescent="0.25">
      <c r="B54" s="64"/>
      <c r="C54" s="60">
        <v>28</v>
      </c>
      <c r="D54" s="39" t="s">
        <v>1015</v>
      </c>
      <c r="E54" s="40"/>
      <c r="F54" s="137"/>
      <c r="G54" s="137"/>
      <c r="H54" s="42">
        <v>0.25</v>
      </c>
      <c r="I54" s="43">
        <v>0.94</v>
      </c>
      <c r="J54" s="43">
        <f>H54*I54</f>
        <v>0.23499999999999999</v>
      </c>
      <c r="K54" s="43"/>
      <c r="L54" s="43"/>
      <c r="M54" s="42"/>
      <c r="N54" s="16"/>
      <c r="O54" s="17"/>
      <c r="P54" s="17"/>
      <c r="Q54" s="17"/>
      <c r="R54" s="17"/>
    </row>
    <row r="55" spans="2:18" ht="39" customHeight="1" thickBot="1" x14ac:dyDescent="0.3">
      <c r="B55" s="64"/>
      <c r="C55" s="60">
        <v>29</v>
      </c>
      <c r="D55" s="39" t="s">
        <v>1016</v>
      </c>
      <c r="E55" s="40"/>
      <c r="F55" s="137"/>
      <c r="G55" s="137"/>
      <c r="H55" s="42">
        <v>0.25</v>
      </c>
      <c r="I55" s="43">
        <v>1</v>
      </c>
      <c r="J55" s="43">
        <f>H55*I55</f>
        <v>0.25</v>
      </c>
      <c r="K55" s="43"/>
      <c r="L55" s="43"/>
      <c r="M55" s="42"/>
      <c r="N55" s="16"/>
      <c r="O55" s="17"/>
      <c r="P55" s="17"/>
      <c r="Q55" s="17"/>
      <c r="R55" s="17"/>
    </row>
    <row r="56" spans="2:18" ht="26.25" customHeight="1" thickBot="1" x14ac:dyDescent="0.3">
      <c r="B56" s="604" t="s">
        <v>1017</v>
      </c>
      <c r="C56" s="605"/>
      <c r="D56" s="612"/>
      <c r="E56" s="99"/>
      <c r="F56" s="150">
        <f>1/10</f>
        <v>0.1</v>
      </c>
      <c r="G56" s="100"/>
      <c r="H56" s="98"/>
      <c r="I56" s="274"/>
      <c r="J56" s="100"/>
      <c r="K56" s="100"/>
      <c r="L56" s="263">
        <f>K57*F56</f>
        <v>0.1</v>
      </c>
      <c r="M56" s="283"/>
      <c r="N56" s="16"/>
      <c r="O56" s="17"/>
      <c r="P56" s="17"/>
      <c r="Q56" s="17"/>
      <c r="R56" s="17"/>
    </row>
    <row r="57" spans="2:18" ht="26.25" customHeight="1" thickBot="1" x14ac:dyDescent="0.3">
      <c r="B57" s="601" t="s">
        <v>1018</v>
      </c>
      <c r="C57" s="602"/>
      <c r="D57" s="602"/>
      <c r="E57" s="119"/>
      <c r="F57" s="120"/>
      <c r="G57" s="149">
        <f>1/1</f>
        <v>1</v>
      </c>
      <c r="H57" s="122"/>
      <c r="I57" s="273"/>
      <c r="J57" s="120"/>
      <c r="K57" s="121">
        <f>J58*G57</f>
        <v>1</v>
      </c>
      <c r="L57" s="120"/>
      <c r="M57" s="284"/>
      <c r="N57" s="16"/>
      <c r="O57" s="17"/>
      <c r="P57" s="17"/>
      <c r="Q57" s="17"/>
      <c r="R57" s="17"/>
    </row>
    <row r="58" spans="2:18" ht="47.1" customHeight="1" thickBot="1" x14ac:dyDescent="0.3">
      <c r="B58" s="68"/>
      <c r="C58" s="69">
        <v>30</v>
      </c>
      <c r="D58" s="70" t="s">
        <v>1019</v>
      </c>
      <c r="E58" s="45"/>
      <c r="F58" s="138"/>
      <c r="G58" s="138"/>
      <c r="H58" s="46">
        <v>1</v>
      </c>
      <c r="I58" s="71">
        <v>1</v>
      </c>
      <c r="J58" s="59">
        <f>H58*I58</f>
        <v>1</v>
      </c>
      <c r="K58" s="59"/>
      <c r="L58" s="59"/>
      <c r="M58" s="46"/>
      <c r="N58" s="16"/>
      <c r="O58" s="17"/>
      <c r="P58" s="17"/>
      <c r="Q58" s="17"/>
      <c r="R58" s="17"/>
    </row>
    <row r="59" spans="2:18" ht="18.75" customHeight="1" thickBot="1" x14ac:dyDescent="0.3">
      <c r="B59" s="5"/>
      <c r="C59" s="60"/>
      <c r="D59" s="47"/>
      <c r="E59" s="41"/>
      <c r="F59" s="137"/>
      <c r="G59" s="137"/>
      <c r="H59" s="43"/>
      <c r="I59" s="43"/>
      <c r="J59" s="43"/>
      <c r="K59" s="43"/>
      <c r="L59" s="43"/>
      <c r="M59" s="43"/>
      <c r="N59" s="16"/>
      <c r="O59" s="17"/>
      <c r="P59" s="17"/>
      <c r="Q59" s="17"/>
      <c r="R59" s="17"/>
    </row>
    <row r="60" spans="2:18" ht="32.1" customHeight="1" thickBot="1" x14ac:dyDescent="0.3">
      <c r="B60" s="594" t="s">
        <v>962</v>
      </c>
      <c r="C60" s="595"/>
      <c r="D60" s="596"/>
      <c r="E60" s="562" t="s">
        <v>963</v>
      </c>
      <c r="F60" s="563"/>
      <c r="G60" s="563"/>
      <c r="H60" s="563"/>
      <c r="I60" s="562" t="s">
        <v>964</v>
      </c>
      <c r="J60" s="562"/>
      <c r="K60" s="562"/>
      <c r="L60" s="562"/>
      <c r="M60" s="562"/>
      <c r="N60" s="22"/>
      <c r="O60" s="23"/>
      <c r="P60" s="23"/>
      <c r="Q60" s="23"/>
      <c r="R60" s="23"/>
    </row>
    <row r="61" spans="2:18" s="26" customFormat="1" ht="72.95" customHeight="1" thickBot="1" x14ac:dyDescent="0.3">
      <c r="B61" s="597"/>
      <c r="C61" s="598"/>
      <c r="D61" s="599"/>
      <c r="E61" s="24" t="s">
        <v>965</v>
      </c>
      <c r="F61" s="134" t="s">
        <v>966</v>
      </c>
      <c r="G61" s="134" t="s">
        <v>967</v>
      </c>
      <c r="H61" s="25" t="s">
        <v>968</v>
      </c>
      <c r="I61" s="24" t="s">
        <v>1109</v>
      </c>
      <c r="J61" s="24" t="s">
        <v>1106</v>
      </c>
      <c r="K61" s="24" t="s">
        <v>970</v>
      </c>
      <c r="L61" s="24" t="s">
        <v>971</v>
      </c>
      <c r="M61" s="24" t="s">
        <v>1105</v>
      </c>
      <c r="N61" s="22"/>
      <c r="O61" s="23"/>
      <c r="P61" s="23"/>
      <c r="Q61" s="23"/>
      <c r="R61" s="23"/>
    </row>
    <row r="62" spans="2:18" s="6" customFormat="1" ht="30.75" customHeight="1" thickBot="1" x14ac:dyDescent="0.3">
      <c r="B62" s="613" t="s">
        <v>1020</v>
      </c>
      <c r="C62" s="614"/>
      <c r="D62" s="615"/>
      <c r="E62" s="27">
        <f>13/63</f>
        <v>0.20634920634920634</v>
      </c>
      <c r="F62" s="135"/>
      <c r="G62" s="135"/>
      <c r="H62" s="28"/>
      <c r="I62" s="27"/>
      <c r="J62" s="28"/>
      <c r="K62" s="28"/>
      <c r="L62" s="28"/>
      <c r="M62" s="280">
        <f>SUM(L63,L73)*E62</f>
        <v>0.18954603174603174</v>
      </c>
      <c r="N62" s="128"/>
    </row>
    <row r="63" spans="2:18" s="6" customFormat="1" ht="30.75" customHeight="1" thickBot="1" x14ac:dyDescent="0.3">
      <c r="B63" s="604" t="s">
        <v>1021</v>
      </c>
      <c r="C63" s="605"/>
      <c r="D63" s="612"/>
      <c r="E63" s="95"/>
      <c r="F63" s="131">
        <f>7/13</f>
        <v>0.53846153846153844</v>
      </c>
      <c r="G63" s="131"/>
      <c r="H63" s="96"/>
      <c r="I63" s="95"/>
      <c r="J63" s="96"/>
      <c r="K63" s="96"/>
      <c r="L63" s="96">
        <f>SUM(K64,K66)*F63</f>
        <v>0.48458461538461539</v>
      </c>
      <c r="M63" s="97"/>
      <c r="N63" s="38"/>
    </row>
    <row r="64" spans="2:18" s="6" customFormat="1" ht="30.75" customHeight="1" thickBot="1" x14ac:dyDescent="0.3">
      <c r="B64" s="601" t="s">
        <v>1022</v>
      </c>
      <c r="C64" s="602"/>
      <c r="D64" s="603"/>
      <c r="E64" s="113"/>
      <c r="F64" s="139"/>
      <c r="G64" s="139">
        <f>1/7</f>
        <v>0.14285714285714285</v>
      </c>
      <c r="H64" s="114"/>
      <c r="I64" s="113"/>
      <c r="J64" s="114"/>
      <c r="K64" s="114">
        <f>SUM(J65)*G64</f>
        <v>7.1428571428571425E-2</v>
      </c>
      <c r="L64" s="114"/>
      <c r="M64" s="115"/>
      <c r="N64" s="38"/>
    </row>
    <row r="65" spans="2:18" ht="39" customHeight="1" thickBot="1" x14ac:dyDescent="0.3">
      <c r="B65" s="30"/>
      <c r="C65" s="15">
        <v>31</v>
      </c>
      <c r="D65" s="32" t="s">
        <v>1023</v>
      </c>
      <c r="E65" s="62"/>
      <c r="F65" s="140"/>
      <c r="G65" s="140"/>
      <c r="H65" s="35">
        <v>1</v>
      </c>
      <c r="I65" s="62">
        <v>0.5</v>
      </c>
      <c r="J65" s="35">
        <f>H65*I65</f>
        <v>0.5</v>
      </c>
      <c r="K65" s="35"/>
      <c r="L65" s="35"/>
      <c r="M65" s="34"/>
      <c r="N65" s="16"/>
      <c r="O65" s="17"/>
      <c r="P65" s="17"/>
      <c r="Q65" s="17"/>
      <c r="R65" s="17"/>
    </row>
    <row r="66" spans="2:18" ht="24" customHeight="1" thickBot="1" x14ac:dyDescent="0.3">
      <c r="B66" s="601" t="s">
        <v>1024</v>
      </c>
      <c r="C66" s="602"/>
      <c r="D66" s="602"/>
      <c r="E66" s="110"/>
      <c r="F66" s="132"/>
      <c r="G66" s="132">
        <f>6/7</f>
        <v>0.8571428571428571</v>
      </c>
      <c r="H66" s="111"/>
      <c r="I66" s="110"/>
      <c r="J66" s="111"/>
      <c r="K66" s="111">
        <f>SUM(J67:J72)*G66</f>
        <v>0.82851428571428576</v>
      </c>
      <c r="L66" s="111"/>
      <c r="M66" s="112"/>
      <c r="N66" s="16"/>
      <c r="O66" s="17"/>
      <c r="P66" s="17"/>
      <c r="Q66" s="17"/>
      <c r="R66" s="17"/>
    </row>
    <row r="67" spans="2:18" ht="42.75" customHeight="1" x14ac:dyDescent="0.25">
      <c r="B67" s="64"/>
      <c r="C67" s="60">
        <v>32</v>
      </c>
      <c r="D67" s="39" t="s">
        <v>1025</v>
      </c>
      <c r="E67" s="48"/>
      <c r="F67" s="141"/>
      <c r="G67" s="141"/>
      <c r="H67" s="162">
        <v>0.16700000000000001</v>
      </c>
      <c r="I67" s="48">
        <v>1</v>
      </c>
      <c r="J67" s="43">
        <f>H67*I67</f>
        <v>0.16700000000000001</v>
      </c>
      <c r="K67" s="43"/>
      <c r="L67" s="43"/>
      <c r="M67" s="42"/>
      <c r="N67" s="16"/>
      <c r="O67" s="17"/>
      <c r="P67" s="17"/>
      <c r="Q67" s="17"/>
      <c r="R67" s="17"/>
    </row>
    <row r="68" spans="2:18" ht="36.75" customHeight="1" x14ac:dyDescent="0.25">
      <c r="B68" s="64"/>
      <c r="C68" s="60">
        <v>33</v>
      </c>
      <c r="D68" s="39" t="s">
        <v>1026</v>
      </c>
      <c r="E68" s="48"/>
      <c r="F68" s="141"/>
      <c r="G68" s="141"/>
      <c r="H68" s="162">
        <v>0.16700000000000001</v>
      </c>
      <c r="I68" s="48">
        <v>0.8</v>
      </c>
      <c r="J68" s="43">
        <f>H68*I68</f>
        <v>0.13360000000000002</v>
      </c>
      <c r="K68" s="43"/>
      <c r="L68" s="43"/>
      <c r="M68" s="42"/>
      <c r="N68" s="16"/>
      <c r="O68" s="17"/>
      <c r="P68" s="17"/>
      <c r="Q68" s="17"/>
      <c r="R68" s="17"/>
    </row>
    <row r="69" spans="2:18" ht="36.75" customHeight="1" x14ac:dyDescent="0.25">
      <c r="B69" s="64"/>
      <c r="C69" s="60">
        <v>34</v>
      </c>
      <c r="D69" s="39" t="s">
        <v>1027</v>
      </c>
      <c r="E69" s="48"/>
      <c r="F69" s="141"/>
      <c r="G69" s="172"/>
      <c r="H69" s="162">
        <v>0.16700000000000001</v>
      </c>
      <c r="I69" s="48">
        <v>1</v>
      </c>
      <c r="J69" s="43">
        <f t="shared" ref="J69:J81" si="0">H69*I69</f>
        <v>0.16700000000000001</v>
      </c>
      <c r="K69" s="43"/>
      <c r="L69" s="43"/>
      <c r="M69" s="42"/>
      <c r="N69" s="16"/>
      <c r="O69" s="17"/>
      <c r="P69" s="17"/>
      <c r="Q69" s="17"/>
      <c r="R69" s="17"/>
    </row>
    <row r="70" spans="2:18" ht="36.75" customHeight="1" x14ac:dyDescent="0.25">
      <c r="B70" s="64"/>
      <c r="C70" s="60">
        <v>35</v>
      </c>
      <c r="D70" s="39" t="s">
        <v>1028</v>
      </c>
      <c r="E70" s="48"/>
      <c r="F70" s="141"/>
      <c r="G70" s="141"/>
      <c r="H70" s="162">
        <v>0.16700000000000001</v>
      </c>
      <c r="I70" s="48">
        <v>1</v>
      </c>
      <c r="J70" s="43">
        <f t="shared" si="0"/>
        <v>0.16700000000000001</v>
      </c>
      <c r="K70" s="43"/>
      <c r="L70" s="43"/>
      <c r="M70" s="42"/>
      <c r="N70" s="16"/>
      <c r="O70" s="17"/>
      <c r="P70" s="17"/>
      <c r="Q70" s="17"/>
      <c r="R70" s="17"/>
    </row>
    <row r="71" spans="2:18" ht="36.75" customHeight="1" x14ac:dyDescent="0.25">
      <c r="B71" s="64"/>
      <c r="C71" s="60">
        <v>36</v>
      </c>
      <c r="D71" s="39" t="s">
        <v>1029</v>
      </c>
      <c r="E71" s="48"/>
      <c r="F71" s="141"/>
      <c r="G71" s="141"/>
      <c r="H71" s="162">
        <v>0.16600000000000001</v>
      </c>
      <c r="I71" s="48">
        <v>1</v>
      </c>
      <c r="J71" s="43">
        <f t="shared" si="0"/>
        <v>0.16600000000000001</v>
      </c>
      <c r="K71" s="43"/>
      <c r="L71" s="43"/>
      <c r="M71" s="42"/>
      <c r="N71" s="16"/>
      <c r="O71" s="17"/>
      <c r="P71" s="17"/>
      <c r="Q71" s="17"/>
      <c r="R71" s="17"/>
    </row>
    <row r="72" spans="2:18" ht="35.25" customHeight="1" thickBot="1" x14ac:dyDescent="0.3">
      <c r="B72" s="64"/>
      <c r="C72" s="60">
        <v>37</v>
      </c>
      <c r="D72" s="39" t="s">
        <v>1030</v>
      </c>
      <c r="E72" s="48"/>
      <c r="F72" s="141"/>
      <c r="G72" s="141"/>
      <c r="H72" s="162">
        <v>0.16600000000000001</v>
      </c>
      <c r="I72" s="48">
        <v>1</v>
      </c>
      <c r="J72" s="43">
        <f t="shared" si="0"/>
        <v>0.16600000000000001</v>
      </c>
      <c r="K72" s="43"/>
      <c r="L72" s="43"/>
      <c r="M72" s="42"/>
      <c r="N72" s="16"/>
      <c r="O72" s="17"/>
      <c r="P72" s="17"/>
      <c r="Q72" s="17"/>
      <c r="R72" s="17"/>
    </row>
    <row r="73" spans="2:18" ht="30" customHeight="1" thickBot="1" x14ac:dyDescent="0.3">
      <c r="B73" s="604" t="s">
        <v>1031</v>
      </c>
      <c r="C73" s="605"/>
      <c r="D73" s="605"/>
      <c r="E73" s="95"/>
      <c r="F73" s="131">
        <f>6/13</f>
        <v>0.46153846153846156</v>
      </c>
      <c r="G73" s="131"/>
      <c r="H73" s="96"/>
      <c r="I73" s="101"/>
      <c r="J73" s="102"/>
      <c r="K73" s="102"/>
      <c r="L73" s="102">
        <f>SUM(K74,K78)*F73</f>
        <v>0.43398461538461541</v>
      </c>
      <c r="M73" s="103"/>
      <c r="N73" s="16"/>
      <c r="O73" s="17"/>
      <c r="P73" s="17"/>
      <c r="Q73" s="17"/>
      <c r="R73" s="17"/>
    </row>
    <row r="74" spans="2:18" ht="21" customHeight="1" thickBot="1" x14ac:dyDescent="0.3">
      <c r="B74" s="601" t="s">
        <v>1032</v>
      </c>
      <c r="C74" s="602"/>
      <c r="D74" s="602"/>
      <c r="E74" s="110"/>
      <c r="F74" s="132"/>
      <c r="G74" s="132">
        <f>3/6</f>
        <v>0.5</v>
      </c>
      <c r="H74" s="111"/>
      <c r="I74" s="110"/>
      <c r="J74" s="111"/>
      <c r="K74" s="111">
        <f>SUM(J75:J77)*G74</f>
        <v>0.45679999999999998</v>
      </c>
      <c r="L74" s="111"/>
      <c r="M74" s="112"/>
      <c r="N74" s="16"/>
      <c r="O74" s="17"/>
      <c r="P74" s="17"/>
      <c r="Q74" s="17"/>
      <c r="R74" s="17"/>
    </row>
    <row r="75" spans="2:18" ht="39.75" customHeight="1" x14ac:dyDescent="0.25">
      <c r="B75" s="64"/>
      <c r="C75" s="60">
        <v>38</v>
      </c>
      <c r="D75" s="39" t="s">
        <v>1033</v>
      </c>
      <c r="E75" s="48"/>
      <c r="F75" s="141"/>
      <c r="G75" s="141"/>
      <c r="H75" s="42">
        <v>0.34</v>
      </c>
      <c r="I75" s="48">
        <v>0.94</v>
      </c>
      <c r="J75" s="43">
        <f t="shared" si="0"/>
        <v>0.3196</v>
      </c>
      <c r="K75" s="43"/>
      <c r="L75" s="43"/>
      <c r="M75" s="42"/>
      <c r="N75" s="16"/>
      <c r="O75" s="17"/>
      <c r="P75" s="17"/>
      <c r="Q75" s="17"/>
      <c r="R75" s="17"/>
    </row>
    <row r="76" spans="2:18" ht="41.25" customHeight="1" x14ac:dyDescent="0.25">
      <c r="B76" s="64"/>
      <c r="C76" s="60">
        <v>39</v>
      </c>
      <c r="D76" s="39" t="s">
        <v>1034</v>
      </c>
      <c r="E76" s="48"/>
      <c r="F76" s="141"/>
      <c r="G76" s="141"/>
      <c r="H76" s="42">
        <v>0.33</v>
      </c>
      <c r="I76" s="48">
        <v>1</v>
      </c>
      <c r="J76" s="43">
        <f t="shared" si="0"/>
        <v>0.33</v>
      </c>
      <c r="K76" s="43"/>
      <c r="L76" s="43"/>
      <c r="M76" s="42"/>
      <c r="N76" s="16"/>
      <c r="O76" s="17"/>
      <c r="P76" s="17"/>
      <c r="Q76" s="17"/>
      <c r="R76" s="17"/>
    </row>
    <row r="77" spans="2:18" ht="34.5" customHeight="1" thickBot="1" x14ac:dyDescent="0.3">
      <c r="B77" s="64"/>
      <c r="C77" s="60">
        <v>40</v>
      </c>
      <c r="D77" s="39" t="s">
        <v>1035</v>
      </c>
      <c r="E77" s="71"/>
      <c r="F77" s="142"/>
      <c r="G77" s="142"/>
      <c r="H77" s="42">
        <v>0.33</v>
      </c>
      <c r="I77" s="48">
        <v>0.8</v>
      </c>
      <c r="J77" s="43">
        <f t="shared" si="0"/>
        <v>0.26400000000000001</v>
      </c>
      <c r="K77" s="43"/>
      <c r="L77" s="43"/>
      <c r="M77" s="42"/>
      <c r="N77" s="16"/>
      <c r="O77" s="17"/>
      <c r="P77" s="17"/>
      <c r="Q77" s="17"/>
      <c r="R77" s="17"/>
    </row>
    <row r="78" spans="2:18" ht="21.75" customHeight="1" thickBot="1" x14ac:dyDescent="0.3">
      <c r="B78" s="606" t="s">
        <v>1036</v>
      </c>
      <c r="C78" s="607"/>
      <c r="D78" s="608"/>
      <c r="E78" s="110"/>
      <c r="F78" s="132"/>
      <c r="G78" s="132">
        <f>3/6</f>
        <v>0.5</v>
      </c>
      <c r="H78" s="112"/>
      <c r="I78" s="113"/>
      <c r="J78" s="114"/>
      <c r="K78" s="114">
        <f>SUM(J79:J81)*G78</f>
        <v>0.48350000000000004</v>
      </c>
      <c r="L78" s="114"/>
      <c r="M78" s="115"/>
      <c r="N78" s="16"/>
      <c r="O78" s="17"/>
      <c r="P78" s="17"/>
      <c r="Q78" s="17"/>
      <c r="R78" s="17"/>
    </row>
    <row r="79" spans="2:18" ht="35.450000000000003" customHeight="1" x14ac:dyDescent="0.25">
      <c r="B79" s="30"/>
      <c r="C79" s="15">
        <v>41</v>
      </c>
      <c r="D79" s="63" t="s">
        <v>1037</v>
      </c>
      <c r="E79" s="62"/>
      <c r="F79" s="140"/>
      <c r="G79" s="140"/>
      <c r="H79" s="34">
        <v>0.34</v>
      </c>
      <c r="I79" s="62">
        <v>1</v>
      </c>
      <c r="J79" s="35">
        <f t="shared" si="0"/>
        <v>0.34</v>
      </c>
      <c r="K79" s="35"/>
      <c r="L79" s="35"/>
      <c r="M79" s="34"/>
      <c r="N79" s="16"/>
      <c r="O79" s="17"/>
      <c r="P79" s="17"/>
      <c r="Q79" s="17"/>
      <c r="R79" s="17"/>
    </row>
    <row r="80" spans="2:18" ht="35.450000000000003" customHeight="1" x14ac:dyDescent="0.25">
      <c r="B80" s="64"/>
      <c r="C80" s="60">
        <v>42</v>
      </c>
      <c r="D80" s="47" t="s">
        <v>1038</v>
      </c>
      <c r="E80" s="48"/>
      <c r="F80" s="141"/>
      <c r="G80" s="141"/>
      <c r="H80" s="42">
        <v>0.33</v>
      </c>
      <c r="I80" s="48">
        <v>1</v>
      </c>
      <c r="J80" s="43">
        <f t="shared" si="0"/>
        <v>0.33</v>
      </c>
      <c r="K80" s="43"/>
      <c r="L80" s="43"/>
      <c r="M80" s="42"/>
      <c r="N80" s="16"/>
      <c r="O80" s="17"/>
      <c r="P80" s="17"/>
      <c r="Q80" s="17"/>
      <c r="R80" s="17"/>
    </row>
    <row r="81" spans="2:18" ht="51" customHeight="1" thickBot="1" x14ac:dyDescent="0.3">
      <c r="B81" s="65"/>
      <c r="C81" s="66">
        <v>43</v>
      </c>
      <c r="D81" s="67" t="s">
        <v>1039</v>
      </c>
      <c r="E81" s="71"/>
      <c r="F81" s="142"/>
      <c r="G81" s="142"/>
      <c r="H81" s="46">
        <v>0.33</v>
      </c>
      <c r="I81" s="71">
        <v>0.9</v>
      </c>
      <c r="J81" s="59">
        <f t="shared" si="0"/>
        <v>0.29700000000000004</v>
      </c>
      <c r="K81" s="59"/>
      <c r="L81" s="59"/>
      <c r="M81" s="46"/>
      <c r="N81" s="16"/>
      <c r="O81" s="17"/>
      <c r="P81" s="17"/>
      <c r="Q81" s="17"/>
      <c r="R81" s="17"/>
    </row>
    <row r="82" spans="2:18" ht="22.5" customHeight="1" thickBot="1" x14ac:dyDescent="0.3">
      <c r="B82" s="2"/>
      <c r="C82" s="60"/>
      <c r="D82" s="74"/>
      <c r="E82" s="41"/>
      <c r="F82" s="137"/>
      <c r="G82" s="137"/>
      <c r="H82" s="43"/>
      <c r="I82" s="43"/>
      <c r="J82" s="43"/>
      <c r="K82" s="43"/>
      <c r="L82" s="43"/>
      <c r="M82" s="43"/>
      <c r="N82" s="16"/>
      <c r="O82" s="17"/>
      <c r="P82" s="17"/>
      <c r="Q82" s="17"/>
      <c r="R82" s="17"/>
    </row>
    <row r="83" spans="2:18" ht="32.1" customHeight="1" thickBot="1" x14ac:dyDescent="0.3">
      <c r="B83" s="594" t="s">
        <v>962</v>
      </c>
      <c r="C83" s="595"/>
      <c r="D83" s="596"/>
      <c r="E83" s="562" t="s">
        <v>963</v>
      </c>
      <c r="F83" s="563"/>
      <c r="G83" s="563"/>
      <c r="H83" s="563"/>
      <c r="I83" s="562" t="s">
        <v>964</v>
      </c>
      <c r="J83" s="562"/>
      <c r="K83" s="562"/>
      <c r="L83" s="562"/>
      <c r="M83" s="562"/>
      <c r="N83" s="22"/>
      <c r="O83" s="23"/>
      <c r="P83" s="23"/>
      <c r="Q83" s="23"/>
      <c r="R83" s="23"/>
    </row>
    <row r="84" spans="2:18" s="26" customFormat="1" ht="72.95" customHeight="1" thickBot="1" x14ac:dyDescent="0.3">
      <c r="B84" s="597"/>
      <c r="C84" s="598"/>
      <c r="D84" s="599"/>
      <c r="E84" s="24" t="s">
        <v>965</v>
      </c>
      <c r="F84" s="134" t="s">
        <v>966</v>
      </c>
      <c r="G84" s="134" t="s">
        <v>967</v>
      </c>
      <c r="H84" s="25" t="s">
        <v>968</v>
      </c>
      <c r="I84" s="24" t="s">
        <v>969</v>
      </c>
      <c r="J84" s="24" t="s">
        <v>1107</v>
      </c>
      <c r="K84" s="24" t="s">
        <v>970</v>
      </c>
      <c r="L84" s="24" t="s">
        <v>971</v>
      </c>
      <c r="M84" s="24" t="s">
        <v>1108</v>
      </c>
      <c r="N84" s="22"/>
      <c r="O84" s="23"/>
      <c r="P84" s="23"/>
      <c r="Q84" s="23"/>
      <c r="R84" s="23"/>
    </row>
    <row r="85" spans="2:18" ht="39.75" customHeight="1" thickBot="1" x14ac:dyDescent="0.3">
      <c r="B85" s="609" t="s">
        <v>1040</v>
      </c>
      <c r="C85" s="610"/>
      <c r="D85" s="610"/>
      <c r="E85" s="226">
        <f>4/63</f>
        <v>6.3492063492063489E-2</v>
      </c>
      <c r="F85" s="135"/>
      <c r="G85" s="135"/>
      <c r="H85" s="28"/>
      <c r="I85" s="27"/>
      <c r="J85" s="28"/>
      <c r="K85" s="28"/>
      <c r="L85" s="28"/>
      <c r="M85" s="280">
        <f>(L86+L91)*E85</f>
        <v>6.3492063492063489E-2</v>
      </c>
      <c r="N85" s="17"/>
      <c r="O85" s="17"/>
      <c r="P85" s="17"/>
      <c r="Q85" s="17"/>
      <c r="R85" s="17"/>
    </row>
    <row r="86" spans="2:18" ht="33.75" customHeight="1" thickBot="1" x14ac:dyDescent="0.3">
      <c r="B86" s="590" t="s">
        <v>1041</v>
      </c>
      <c r="C86" s="591"/>
      <c r="D86" s="611"/>
      <c r="E86" s="95"/>
      <c r="F86" s="131">
        <f>2/4</f>
        <v>0.5</v>
      </c>
      <c r="G86" s="131"/>
      <c r="H86" s="96"/>
      <c r="I86" s="95"/>
      <c r="J86" s="96"/>
      <c r="K86" s="96"/>
      <c r="L86" s="96">
        <f>(K87+K89)*F86</f>
        <v>0.5</v>
      </c>
      <c r="M86" s="97"/>
      <c r="N86" s="16"/>
      <c r="O86" s="17"/>
      <c r="P86" s="17"/>
      <c r="Q86" s="17"/>
      <c r="R86" s="17"/>
    </row>
    <row r="87" spans="2:18" ht="23.25" customHeight="1" thickBot="1" x14ac:dyDescent="0.3">
      <c r="B87" s="588" t="s">
        <v>1042</v>
      </c>
      <c r="C87" s="589"/>
      <c r="D87" s="600"/>
      <c r="E87" s="113"/>
      <c r="F87" s="139"/>
      <c r="G87" s="139">
        <f>1/2</f>
        <v>0.5</v>
      </c>
      <c r="H87" s="114"/>
      <c r="I87" s="113"/>
      <c r="J87" s="114"/>
      <c r="K87" s="114">
        <f>SUM(J88)*G87</f>
        <v>0.5</v>
      </c>
      <c r="L87" s="114"/>
      <c r="M87" s="115"/>
      <c r="N87" s="16"/>
      <c r="O87" s="17"/>
      <c r="P87" s="17"/>
      <c r="Q87" s="17"/>
      <c r="R87" s="17"/>
    </row>
    <row r="88" spans="2:18" ht="48" customHeight="1" thickBot="1" x14ac:dyDescent="0.3">
      <c r="B88" s="30"/>
      <c r="C88" s="15">
        <v>44</v>
      </c>
      <c r="D88" s="63" t="s">
        <v>1043</v>
      </c>
      <c r="E88" s="75"/>
      <c r="F88" s="144"/>
      <c r="G88" s="144"/>
      <c r="H88" s="34">
        <v>1</v>
      </c>
      <c r="I88" s="62">
        <v>1</v>
      </c>
      <c r="J88" s="35">
        <f>H88*I88</f>
        <v>1</v>
      </c>
      <c r="K88" s="35"/>
      <c r="L88" s="35"/>
      <c r="M88" s="34"/>
      <c r="N88" s="16"/>
      <c r="O88" s="17"/>
      <c r="P88" s="17"/>
      <c r="Q88" s="17"/>
      <c r="R88" s="17"/>
    </row>
    <row r="89" spans="2:18" ht="18" customHeight="1" thickBot="1" x14ac:dyDescent="0.3">
      <c r="B89" s="588" t="s">
        <v>1044</v>
      </c>
      <c r="C89" s="589"/>
      <c r="D89" s="589"/>
      <c r="E89" s="110"/>
      <c r="F89" s="132"/>
      <c r="G89" s="132">
        <f>1/2</f>
        <v>0.5</v>
      </c>
      <c r="H89" s="111"/>
      <c r="I89" s="110"/>
      <c r="J89" s="111"/>
      <c r="K89" s="111">
        <f>SUM(J90)*G89</f>
        <v>0.5</v>
      </c>
      <c r="L89" s="111"/>
      <c r="M89" s="112"/>
      <c r="N89" s="16"/>
      <c r="O89" s="17"/>
      <c r="P89" s="17"/>
      <c r="Q89" s="17"/>
      <c r="R89" s="17"/>
    </row>
    <row r="90" spans="2:18" ht="42" customHeight="1" thickBot="1" x14ac:dyDescent="0.3">
      <c r="B90" s="64"/>
      <c r="C90" s="60">
        <v>46</v>
      </c>
      <c r="D90" s="63" t="s">
        <v>1045</v>
      </c>
      <c r="E90" s="71"/>
      <c r="F90" s="142"/>
      <c r="G90" s="142"/>
      <c r="H90" s="46">
        <v>1</v>
      </c>
      <c r="I90" s="71">
        <v>1</v>
      </c>
      <c r="J90" s="59">
        <f>I90*H90</f>
        <v>1</v>
      </c>
      <c r="K90" s="59"/>
      <c r="L90" s="59"/>
      <c r="M90" s="46"/>
      <c r="N90" s="16"/>
      <c r="O90" s="17"/>
      <c r="P90" s="17"/>
      <c r="Q90" s="17"/>
      <c r="R90" s="17"/>
    </row>
    <row r="91" spans="2:18" ht="24" customHeight="1" thickBot="1" x14ac:dyDescent="0.3">
      <c r="B91" s="590" t="s">
        <v>1046</v>
      </c>
      <c r="C91" s="591"/>
      <c r="D91" s="591"/>
      <c r="E91" s="151"/>
      <c r="F91" s="153">
        <f>2/4</f>
        <v>0.5</v>
      </c>
      <c r="G91" s="152"/>
      <c r="H91" s="258"/>
      <c r="I91" s="275"/>
      <c r="J91" s="152"/>
      <c r="K91" s="152"/>
      <c r="L91" s="264">
        <f>K92*F91</f>
        <v>0.5</v>
      </c>
      <c r="M91" s="285"/>
      <c r="N91" s="16"/>
      <c r="O91" s="17"/>
      <c r="P91" s="17"/>
      <c r="Q91" s="17"/>
      <c r="R91" s="17"/>
    </row>
    <row r="92" spans="2:18" ht="24" customHeight="1" thickBot="1" x14ac:dyDescent="0.3">
      <c r="B92" s="592" t="s">
        <v>1047</v>
      </c>
      <c r="C92" s="593"/>
      <c r="D92" s="593"/>
      <c r="E92" s="191"/>
      <c r="F92" s="192"/>
      <c r="G92" s="139">
        <f>2/2</f>
        <v>1</v>
      </c>
      <c r="H92" s="259"/>
      <c r="I92" s="276"/>
      <c r="J92" s="192"/>
      <c r="K92" s="193">
        <f>SUM(J93:J94)*G92</f>
        <v>1</v>
      </c>
      <c r="L92" s="259"/>
      <c r="M92" s="286"/>
      <c r="N92" s="16"/>
      <c r="O92" s="17"/>
      <c r="P92" s="17"/>
      <c r="Q92" s="17"/>
      <c r="R92" s="17"/>
    </row>
    <row r="93" spans="2:18" ht="44.25" customHeight="1" x14ac:dyDescent="0.25">
      <c r="B93" s="30"/>
      <c r="C93" s="15">
        <v>47</v>
      </c>
      <c r="D93" s="63" t="s">
        <v>1048</v>
      </c>
      <c r="E93" s="62"/>
      <c r="F93" s="140"/>
      <c r="G93" s="140"/>
      <c r="H93" s="34">
        <v>0.5</v>
      </c>
      <c r="I93" s="62">
        <v>1</v>
      </c>
      <c r="J93" s="35">
        <f>H93*I93</f>
        <v>0.5</v>
      </c>
      <c r="K93" s="35"/>
      <c r="L93" s="35"/>
      <c r="M93" s="34"/>
      <c r="N93" s="16"/>
      <c r="O93" s="17"/>
      <c r="P93" s="17"/>
      <c r="Q93" s="17"/>
      <c r="R93" s="17"/>
    </row>
    <row r="94" spans="2:18" ht="44.25" customHeight="1" thickBot="1" x14ac:dyDescent="0.3">
      <c r="B94" s="65"/>
      <c r="C94" s="66">
        <v>48</v>
      </c>
      <c r="D94" s="67" t="s">
        <v>1049</v>
      </c>
      <c r="E94" s="71"/>
      <c r="F94" s="142"/>
      <c r="G94" s="142"/>
      <c r="H94" s="46">
        <v>0.5</v>
      </c>
      <c r="I94" s="71">
        <v>1</v>
      </c>
      <c r="J94" s="59">
        <f>H94*I94</f>
        <v>0.5</v>
      </c>
      <c r="K94" s="59"/>
      <c r="L94" s="59"/>
      <c r="M94" s="46"/>
      <c r="N94" s="16"/>
      <c r="O94" s="17"/>
      <c r="P94" s="17"/>
      <c r="Q94" s="17"/>
      <c r="R94" s="17"/>
    </row>
    <row r="95" spans="2:18" ht="19.5" customHeight="1" thickBot="1" x14ac:dyDescent="0.3">
      <c r="B95" s="76"/>
      <c r="C95" s="60"/>
      <c r="D95" s="194"/>
      <c r="E95" s="41"/>
      <c r="F95" s="137"/>
      <c r="G95" s="137"/>
      <c r="H95" s="43"/>
      <c r="I95" s="43"/>
      <c r="J95" s="43"/>
      <c r="K95" s="43"/>
      <c r="L95" s="43"/>
      <c r="M95" s="43"/>
      <c r="N95" s="16"/>
      <c r="O95" s="17"/>
      <c r="P95" s="17"/>
      <c r="Q95" s="17"/>
      <c r="R95" s="17"/>
    </row>
    <row r="96" spans="2:18" ht="32.1" customHeight="1" thickBot="1" x14ac:dyDescent="0.3">
      <c r="B96" s="594" t="s">
        <v>962</v>
      </c>
      <c r="C96" s="595"/>
      <c r="D96" s="596"/>
      <c r="E96" s="562" t="s">
        <v>963</v>
      </c>
      <c r="F96" s="563"/>
      <c r="G96" s="563"/>
      <c r="H96" s="563"/>
      <c r="I96" s="562" t="s">
        <v>964</v>
      </c>
      <c r="J96" s="562"/>
      <c r="K96" s="562"/>
      <c r="L96" s="562"/>
      <c r="M96" s="562"/>
      <c r="N96" s="22"/>
      <c r="O96" s="23"/>
      <c r="P96" s="23"/>
      <c r="Q96" s="23"/>
      <c r="R96" s="23"/>
    </row>
    <row r="97" spans="2:18" s="26" customFormat="1" ht="72.95" customHeight="1" thickBot="1" x14ac:dyDescent="0.3">
      <c r="B97" s="597"/>
      <c r="C97" s="598"/>
      <c r="D97" s="599"/>
      <c r="E97" s="24" t="s">
        <v>965</v>
      </c>
      <c r="F97" s="134" t="s">
        <v>966</v>
      </c>
      <c r="G97" s="134" t="s">
        <v>967</v>
      </c>
      <c r="H97" s="25" t="s">
        <v>968</v>
      </c>
      <c r="I97" s="24" t="s">
        <v>1109</v>
      </c>
      <c r="J97" s="24" t="s">
        <v>1106</v>
      </c>
      <c r="K97" s="24" t="s">
        <v>970</v>
      </c>
      <c r="L97" s="24" t="s">
        <v>971</v>
      </c>
      <c r="M97" s="24" t="s">
        <v>1105</v>
      </c>
      <c r="N97" s="22"/>
      <c r="O97" s="23"/>
      <c r="P97" s="23"/>
      <c r="Q97" s="23"/>
      <c r="R97" s="23"/>
    </row>
    <row r="98" spans="2:18" s="6" customFormat="1" ht="38.25" customHeight="1" thickBot="1" x14ac:dyDescent="0.3">
      <c r="B98" s="564" t="s">
        <v>1050</v>
      </c>
      <c r="C98" s="565"/>
      <c r="D98" s="583"/>
      <c r="E98" s="27">
        <f>7/63</f>
        <v>0.1111111111111111</v>
      </c>
      <c r="F98" s="135"/>
      <c r="G98" s="135"/>
      <c r="H98" s="28"/>
      <c r="I98" s="27"/>
      <c r="J98" s="28"/>
      <c r="K98" s="28"/>
      <c r="L98" s="28"/>
      <c r="M98" s="280">
        <f>SUM(L99,L108)*E98</f>
        <v>0.1111111111111111</v>
      </c>
      <c r="N98" s="128"/>
    </row>
    <row r="99" spans="2:18" s="6" customFormat="1" ht="23.25" customHeight="1" thickBot="1" x14ac:dyDescent="0.3">
      <c r="B99" s="574" t="s">
        <v>1051</v>
      </c>
      <c r="C99" s="575"/>
      <c r="D99" s="584"/>
      <c r="E99" s="104"/>
      <c r="F99" s="129">
        <f>6/7</f>
        <v>0.8571428571428571</v>
      </c>
      <c r="G99" s="129"/>
      <c r="H99" s="106"/>
      <c r="I99" s="277"/>
      <c r="J99" s="105"/>
      <c r="K99" s="105"/>
      <c r="L99" s="107">
        <f>(K100+K105)*F99</f>
        <v>0.8571428571428571</v>
      </c>
      <c r="M99" s="287"/>
      <c r="N99" s="77"/>
    </row>
    <row r="100" spans="2:18" s="6" customFormat="1" ht="21.75" customHeight="1" thickBot="1" x14ac:dyDescent="0.3">
      <c r="B100" s="572" t="s">
        <v>1052</v>
      </c>
      <c r="C100" s="573"/>
      <c r="D100" s="573"/>
      <c r="E100" s="123"/>
      <c r="F100" s="130"/>
      <c r="G100" s="130">
        <f>4/6</f>
        <v>0.66666666666666663</v>
      </c>
      <c r="H100" s="125"/>
      <c r="I100" s="126"/>
      <c r="J100" s="124"/>
      <c r="K100" s="126">
        <f>SUM(J101:J104)*G100</f>
        <v>0.66666666666666663</v>
      </c>
      <c r="L100" s="124"/>
      <c r="M100" s="288"/>
      <c r="N100" s="77"/>
    </row>
    <row r="101" spans="2:18" ht="35.450000000000003" customHeight="1" x14ac:dyDescent="0.25">
      <c r="B101" s="30"/>
      <c r="C101" s="15">
        <v>49</v>
      </c>
      <c r="D101" s="32" t="s">
        <v>1053</v>
      </c>
      <c r="E101" s="173"/>
      <c r="F101" s="136"/>
      <c r="G101" s="136"/>
      <c r="H101" s="34">
        <v>0.25</v>
      </c>
      <c r="I101" s="35">
        <v>1</v>
      </c>
      <c r="J101" s="35">
        <f>I101*H101</f>
        <v>0.25</v>
      </c>
      <c r="K101" s="35"/>
      <c r="L101" s="35"/>
      <c r="M101" s="34"/>
      <c r="N101" s="16"/>
      <c r="O101" s="17"/>
      <c r="P101" s="17"/>
      <c r="Q101" s="17"/>
      <c r="R101" s="17"/>
    </row>
    <row r="102" spans="2:18" ht="41.25" customHeight="1" x14ac:dyDescent="0.25">
      <c r="B102" s="64"/>
      <c r="C102" s="60">
        <v>50</v>
      </c>
      <c r="D102" s="39" t="s">
        <v>1054</v>
      </c>
      <c r="E102" s="41"/>
      <c r="F102" s="137"/>
      <c r="G102" s="137"/>
      <c r="H102" s="42">
        <v>0.25</v>
      </c>
      <c r="I102" s="43">
        <v>1</v>
      </c>
      <c r="J102" s="43">
        <f>I102*H102</f>
        <v>0.25</v>
      </c>
      <c r="K102" s="43"/>
      <c r="L102" s="43"/>
      <c r="M102" s="42"/>
      <c r="N102" s="16"/>
      <c r="O102" s="17"/>
      <c r="P102" s="17"/>
      <c r="Q102" s="17"/>
      <c r="R102" s="17"/>
    </row>
    <row r="103" spans="2:18" ht="42.75" customHeight="1" x14ac:dyDescent="0.25">
      <c r="B103" s="64"/>
      <c r="C103" s="60">
        <v>51</v>
      </c>
      <c r="D103" s="39" t="s">
        <v>1055</v>
      </c>
      <c r="E103" s="41"/>
      <c r="F103" s="137"/>
      <c r="G103" s="137"/>
      <c r="H103" s="42">
        <v>0.25</v>
      </c>
      <c r="I103" s="43">
        <v>1</v>
      </c>
      <c r="J103" s="43">
        <f>I103*H103</f>
        <v>0.25</v>
      </c>
      <c r="K103" s="43"/>
      <c r="L103" s="43"/>
      <c r="M103" s="42"/>
      <c r="N103" s="16"/>
      <c r="O103" s="17"/>
      <c r="P103" s="17"/>
      <c r="Q103" s="17"/>
      <c r="R103" s="17"/>
    </row>
    <row r="104" spans="2:18" ht="42.75" customHeight="1" thickBot="1" x14ac:dyDescent="0.3">
      <c r="B104" s="65"/>
      <c r="C104" s="66">
        <v>45</v>
      </c>
      <c r="D104" s="57" t="s">
        <v>1056</v>
      </c>
      <c r="E104" s="175"/>
      <c r="F104" s="138"/>
      <c r="G104" s="138"/>
      <c r="H104" s="46">
        <v>0.25</v>
      </c>
      <c r="I104" s="59">
        <v>1</v>
      </c>
      <c r="J104" s="59">
        <f>I104*H104</f>
        <v>0.25</v>
      </c>
      <c r="K104" s="59"/>
      <c r="L104" s="59"/>
      <c r="M104" s="46"/>
      <c r="N104" s="16"/>
      <c r="O104" s="17"/>
      <c r="P104" s="17"/>
      <c r="Q104" s="17"/>
      <c r="R104" s="17"/>
    </row>
    <row r="105" spans="2:18" s="6" customFormat="1" ht="21.75" customHeight="1" thickBot="1" x14ac:dyDescent="0.3">
      <c r="B105" s="585" t="s">
        <v>1057</v>
      </c>
      <c r="C105" s="586"/>
      <c r="D105" s="587"/>
      <c r="E105" s="267"/>
      <c r="F105" s="268"/>
      <c r="G105" s="268">
        <f>2/6</f>
        <v>0.33333333333333331</v>
      </c>
      <c r="H105" s="266"/>
      <c r="I105" s="270"/>
      <c r="J105" s="269"/>
      <c r="K105" s="270">
        <f>SUM(J106:J107)*G105</f>
        <v>0.33333333333333331</v>
      </c>
      <c r="L105" s="269"/>
      <c r="M105" s="289"/>
      <c r="N105" s="77"/>
    </row>
    <row r="106" spans="2:18" ht="68.45" customHeight="1" x14ac:dyDescent="0.25">
      <c r="B106" s="30"/>
      <c r="C106" s="15">
        <v>52</v>
      </c>
      <c r="D106" s="32" t="s">
        <v>1058</v>
      </c>
      <c r="E106" s="33"/>
      <c r="F106" s="136"/>
      <c r="G106" s="136"/>
      <c r="H106" s="34">
        <v>0.5</v>
      </c>
      <c r="I106" s="43">
        <v>1</v>
      </c>
      <c r="J106" s="43">
        <f>I106*H106</f>
        <v>0.5</v>
      </c>
      <c r="K106" s="43"/>
      <c r="L106" s="43"/>
      <c r="M106" s="42"/>
      <c r="N106" s="16"/>
      <c r="O106" s="17"/>
      <c r="P106" s="17"/>
      <c r="Q106" s="17"/>
      <c r="R106" s="17"/>
    </row>
    <row r="107" spans="2:18" ht="74.45" customHeight="1" thickBot="1" x14ac:dyDescent="0.3">
      <c r="B107" s="65"/>
      <c r="C107" s="66">
        <v>53</v>
      </c>
      <c r="D107" s="57" t="s">
        <v>1059</v>
      </c>
      <c r="E107" s="45"/>
      <c r="F107" s="138"/>
      <c r="G107" s="138"/>
      <c r="H107" s="46">
        <v>0.5</v>
      </c>
      <c r="I107" s="43">
        <v>1</v>
      </c>
      <c r="J107" s="43">
        <f>I107*H107</f>
        <v>0.5</v>
      </c>
      <c r="K107" s="43"/>
      <c r="L107" s="43"/>
      <c r="M107" s="42"/>
      <c r="N107" s="16"/>
      <c r="O107" s="17"/>
      <c r="P107" s="17"/>
      <c r="Q107" s="17"/>
      <c r="R107" s="17"/>
    </row>
    <row r="108" spans="2:18" ht="22.5" customHeight="1" thickBot="1" x14ac:dyDescent="0.3">
      <c r="B108" s="574" t="s">
        <v>1060</v>
      </c>
      <c r="C108" s="575"/>
      <c r="D108" s="575"/>
      <c r="E108" s="104"/>
      <c r="F108" s="129">
        <f>1/7</f>
        <v>0.14285714285714285</v>
      </c>
      <c r="G108" s="129"/>
      <c r="H108" s="106"/>
      <c r="I108" s="107"/>
      <c r="J108" s="105"/>
      <c r="K108" s="105"/>
      <c r="L108" s="107">
        <f>K109*F108</f>
        <v>0.14285714285714285</v>
      </c>
      <c r="M108" s="287"/>
      <c r="N108" s="16"/>
      <c r="O108" s="17"/>
      <c r="P108" s="17"/>
      <c r="Q108" s="17"/>
      <c r="R108" s="17"/>
    </row>
    <row r="109" spans="2:18" ht="21" customHeight="1" thickBot="1" x14ac:dyDescent="0.3">
      <c r="B109" s="576" t="s">
        <v>1061</v>
      </c>
      <c r="C109" s="576"/>
      <c r="D109" s="576"/>
      <c r="E109" s="123"/>
      <c r="F109" s="130"/>
      <c r="G109" s="130">
        <f>1/1</f>
        <v>1</v>
      </c>
      <c r="H109" s="125"/>
      <c r="I109" s="126"/>
      <c r="J109" s="124"/>
      <c r="K109" s="126">
        <f>J110*G109</f>
        <v>1</v>
      </c>
      <c r="L109" s="124"/>
      <c r="M109" s="288"/>
      <c r="N109" s="16"/>
      <c r="O109" s="17"/>
      <c r="P109" s="17"/>
      <c r="Q109" s="17"/>
      <c r="R109" s="17"/>
    </row>
    <row r="110" spans="2:18" ht="65.25" customHeight="1" thickBot="1" x14ac:dyDescent="0.3">
      <c r="B110" s="68"/>
      <c r="C110" s="69">
        <v>54</v>
      </c>
      <c r="D110" s="70" t="s">
        <v>1062</v>
      </c>
      <c r="E110" s="72"/>
      <c r="F110" s="143"/>
      <c r="G110" s="143"/>
      <c r="H110" s="73">
        <v>1</v>
      </c>
      <c r="I110" s="72">
        <v>1</v>
      </c>
      <c r="J110" s="61">
        <f>I110*H110</f>
        <v>1</v>
      </c>
      <c r="K110" s="61"/>
      <c r="L110" s="61"/>
      <c r="M110" s="73"/>
      <c r="N110" s="16"/>
      <c r="O110" s="17"/>
      <c r="P110" s="17"/>
      <c r="Q110" s="17"/>
      <c r="R110" s="17"/>
    </row>
    <row r="111" spans="2:18" ht="25.5" customHeight="1" thickBot="1" x14ac:dyDescent="0.3">
      <c r="B111" s="5"/>
      <c r="C111" s="60"/>
      <c r="D111" s="74"/>
      <c r="E111" s="43"/>
      <c r="F111" s="141"/>
      <c r="G111" s="141"/>
      <c r="H111" s="43"/>
      <c r="I111" s="43"/>
      <c r="J111" s="43"/>
      <c r="K111" s="43"/>
      <c r="L111" s="43"/>
      <c r="M111" s="43"/>
      <c r="N111" s="16"/>
      <c r="O111" s="17"/>
      <c r="P111" s="17"/>
      <c r="Q111" s="17"/>
      <c r="R111" s="17"/>
    </row>
    <row r="112" spans="2:18" ht="32.1" customHeight="1" thickBot="1" x14ac:dyDescent="0.3">
      <c r="B112" s="594" t="s">
        <v>962</v>
      </c>
      <c r="C112" s="595"/>
      <c r="D112" s="596"/>
      <c r="E112" s="562" t="s">
        <v>963</v>
      </c>
      <c r="F112" s="563"/>
      <c r="G112" s="563"/>
      <c r="H112" s="563"/>
      <c r="I112" s="562" t="s">
        <v>964</v>
      </c>
      <c r="J112" s="562"/>
      <c r="K112" s="562"/>
      <c r="L112" s="562"/>
      <c r="M112" s="562"/>
      <c r="N112" s="22"/>
      <c r="O112" s="23"/>
      <c r="P112" s="23"/>
      <c r="Q112" s="23"/>
      <c r="R112" s="23"/>
    </row>
    <row r="113" spans="2:18" s="26" customFormat="1" ht="72.95" customHeight="1" thickBot="1" x14ac:dyDescent="0.3">
      <c r="B113" s="597"/>
      <c r="C113" s="598"/>
      <c r="D113" s="599"/>
      <c r="E113" s="24" t="s">
        <v>965</v>
      </c>
      <c r="F113" s="134" t="s">
        <v>966</v>
      </c>
      <c r="G113" s="134" t="s">
        <v>967</v>
      </c>
      <c r="H113" s="25" t="s">
        <v>968</v>
      </c>
      <c r="I113" s="24" t="s">
        <v>1109</v>
      </c>
      <c r="J113" s="24" t="s">
        <v>1106</v>
      </c>
      <c r="K113" s="24" t="s">
        <v>970</v>
      </c>
      <c r="L113" s="24" t="s">
        <v>971</v>
      </c>
      <c r="M113" s="24" t="s">
        <v>1105</v>
      </c>
      <c r="N113" s="22"/>
      <c r="O113" s="23"/>
      <c r="P113" s="23"/>
      <c r="Q113" s="23"/>
      <c r="R113" s="23"/>
    </row>
    <row r="114" spans="2:18" ht="33.75" customHeight="1" thickBot="1" x14ac:dyDescent="0.3">
      <c r="B114" s="564" t="s">
        <v>1063</v>
      </c>
      <c r="C114" s="565"/>
      <c r="D114" s="565"/>
      <c r="E114" s="78">
        <f>9/63</f>
        <v>0.14285714285714285</v>
      </c>
      <c r="F114" s="145"/>
      <c r="G114" s="145"/>
      <c r="H114" s="79"/>
      <c r="I114" s="78"/>
      <c r="J114" s="79"/>
      <c r="K114" s="79"/>
      <c r="L114" s="79"/>
      <c r="M114" s="290">
        <f>SUM(L115,L118)*E114</f>
        <v>0.14269999999999997</v>
      </c>
      <c r="N114" s="172"/>
      <c r="O114" s="17"/>
      <c r="P114" s="17"/>
      <c r="Q114" s="17"/>
      <c r="R114" s="17"/>
    </row>
    <row r="115" spans="2:18" ht="33.75" customHeight="1" thickBot="1" x14ac:dyDescent="0.3">
      <c r="B115" s="574" t="s">
        <v>1064</v>
      </c>
      <c r="C115" s="575"/>
      <c r="D115" s="575"/>
      <c r="E115" s="108"/>
      <c r="F115" s="146">
        <f>1/9</f>
        <v>0.1111111111111111</v>
      </c>
      <c r="G115" s="146"/>
      <c r="H115" s="109"/>
      <c r="I115" s="277"/>
      <c r="J115" s="105"/>
      <c r="K115" s="105"/>
      <c r="L115" s="107">
        <f>SUM(K116)*F115</f>
        <v>0.1111111111111111</v>
      </c>
      <c r="M115" s="287"/>
      <c r="N115" s="77"/>
      <c r="O115" s="17"/>
      <c r="P115" s="17"/>
      <c r="Q115" s="17"/>
      <c r="R115" s="17"/>
    </row>
    <row r="116" spans="2:18" ht="33.75" customHeight="1" thickBot="1" x14ac:dyDescent="0.3">
      <c r="B116" s="572" t="s">
        <v>1065</v>
      </c>
      <c r="C116" s="573"/>
      <c r="D116" s="573"/>
      <c r="E116" s="123"/>
      <c r="F116" s="130"/>
      <c r="G116" s="130">
        <f>1/1</f>
        <v>1</v>
      </c>
      <c r="H116" s="124"/>
      <c r="I116" s="278"/>
      <c r="J116" s="124"/>
      <c r="K116" s="126">
        <f>SUM(J117:J117)*G116</f>
        <v>1</v>
      </c>
      <c r="L116" s="124"/>
      <c r="M116" s="288"/>
      <c r="N116" s="77"/>
      <c r="O116" s="17"/>
      <c r="P116" s="17"/>
      <c r="Q116" s="17"/>
      <c r="R116" s="17"/>
    </row>
    <row r="117" spans="2:18" ht="46.5" customHeight="1" thickBot="1" x14ac:dyDescent="0.3">
      <c r="B117" s="30"/>
      <c r="C117" s="15">
        <v>55</v>
      </c>
      <c r="D117" s="39" t="s">
        <v>1066</v>
      </c>
      <c r="E117" s="80"/>
      <c r="F117" s="147" t="s">
        <v>1067</v>
      </c>
      <c r="G117" s="147"/>
      <c r="H117" s="43">
        <v>1</v>
      </c>
      <c r="I117" s="48">
        <v>1</v>
      </c>
      <c r="J117" s="43">
        <f>H117*I117</f>
        <v>1</v>
      </c>
      <c r="K117" s="43"/>
      <c r="L117" s="43"/>
      <c r="M117" s="42"/>
      <c r="N117" s="16"/>
      <c r="O117" s="17"/>
      <c r="P117" s="17"/>
      <c r="Q117" s="17"/>
      <c r="R117" s="17"/>
    </row>
    <row r="118" spans="2:18" ht="28.5" customHeight="1" thickBot="1" x14ac:dyDescent="0.3">
      <c r="B118" s="574" t="s">
        <v>1068</v>
      </c>
      <c r="C118" s="575"/>
      <c r="D118" s="575"/>
      <c r="E118" s="104"/>
      <c r="F118" s="129">
        <f>8/9</f>
        <v>0.88888888888888884</v>
      </c>
      <c r="G118" s="129"/>
      <c r="H118" s="105"/>
      <c r="I118" s="277"/>
      <c r="J118" s="105"/>
      <c r="K118" s="105"/>
      <c r="L118" s="107">
        <f>SUM(K119,K123,K125)*F118</f>
        <v>0.88778888888888885</v>
      </c>
      <c r="M118" s="287"/>
      <c r="N118" s="16"/>
      <c r="O118" s="17"/>
      <c r="P118" s="17"/>
      <c r="Q118" s="17"/>
      <c r="R118" s="17"/>
    </row>
    <row r="119" spans="2:18" ht="25.5" customHeight="1" thickBot="1" x14ac:dyDescent="0.3">
      <c r="B119" s="572" t="s">
        <v>1069</v>
      </c>
      <c r="C119" s="573"/>
      <c r="D119" s="573"/>
      <c r="E119" s="123"/>
      <c r="F119" s="130"/>
      <c r="G119" s="130">
        <f>3/8</f>
        <v>0.375</v>
      </c>
      <c r="H119" s="124"/>
      <c r="I119" s="278"/>
      <c r="J119" s="124"/>
      <c r="K119" s="126">
        <f>SUM(J120:J122)*G119</f>
        <v>0.37376250000000005</v>
      </c>
      <c r="L119" s="124"/>
      <c r="M119" s="288"/>
      <c r="N119" s="16"/>
      <c r="O119" s="17"/>
      <c r="P119" s="17"/>
      <c r="Q119" s="17"/>
      <c r="R119" s="17"/>
    </row>
    <row r="120" spans="2:18" ht="43.5" customHeight="1" x14ac:dyDescent="0.25">
      <c r="B120" s="81"/>
      <c r="C120" s="15">
        <v>56</v>
      </c>
      <c r="D120" s="39" t="s">
        <v>1070</v>
      </c>
      <c r="E120" s="48"/>
      <c r="F120" s="141"/>
      <c r="G120" s="141"/>
      <c r="H120" s="34">
        <v>0.34</v>
      </c>
      <c r="I120" s="62">
        <v>1</v>
      </c>
      <c r="J120" s="35">
        <f>H120*I120</f>
        <v>0.34</v>
      </c>
      <c r="K120" s="35"/>
      <c r="L120" s="35"/>
      <c r="M120" s="34"/>
      <c r="N120" s="16"/>
      <c r="O120" s="17"/>
      <c r="P120" s="17"/>
      <c r="Q120" s="17"/>
      <c r="R120" s="17"/>
    </row>
    <row r="121" spans="2:18" ht="68.25" customHeight="1" x14ac:dyDescent="0.25">
      <c r="B121" s="82"/>
      <c r="C121" s="60">
        <v>57</v>
      </c>
      <c r="D121" s="39" t="s">
        <v>1071</v>
      </c>
      <c r="E121" s="48"/>
      <c r="F121" s="141"/>
      <c r="G121" s="141"/>
      <c r="H121" s="42">
        <v>0.33</v>
      </c>
      <c r="I121" s="48">
        <v>0.99</v>
      </c>
      <c r="J121" s="43">
        <f>H121*I121</f>
        <v>0.32669999999999999</v>
      </c>
      <c r="K121" s="43"/>
      <c r="L121" s="43"/>
      <c r="M121" s="42"/>
      <c r="N121" s="16"/>
      <c r="O121" s="17"/>
      <c r="P121" s="17"/>
      <c r="Q121" s="17"/>
      <c r="R121" s="17"/>
    </row>
    <row r="122" spans="2:18" ht="68.25" customHeight="1" thickBot="1" x14ac:dyDescent="0.3">
      <c r="B122" s="82"/>
      <c r="C122" s="60">
        <v>58</v>
      </c>
      <c r="D122" s="39" t="s">
        <v>1072</v>
      </c>
      <c r="E122" s="48"/>
      <c r="F122" s="141"/>
      <c r="G122" s="141"/>
      <c r="H122" s="46">
        <v>0.33</v>
      </c>
      <c r="I122" s="48">
        <v>1</v>
      </c>
      <c r="J122" s="43">
        <f>H122*I122</f>
        <v>0.33</v>
      </c>
      <c r="K122" s="43"/>
      <c r="L122" s="43"/>
      <c r="M122" s="42"/>
      <c r="N122" s="16"/>
      <c r="O122" s="17"/>
      <c r="P122" s="17"/>
      <c r="Q122" s="17"/>
      <c r="R122" s="17"/>
    </row>
    <row r="123" spans="2:18" ht="26.1" customHeight="1" thickBot="1" x14ac:dyDescent="0.3">
      <c r="B123" s="572" t="s">
        <v>1073</v>
      </c>
      <c r="C123" s="573"/>
      <c r="D123" s="573"/>
      <c r="E123" s="123"/>
      <c r="F123" s="130"/>
      <c r="G123" s="130">
        <f>1/8</f>
        <v>0.125</v>
      </c>
      <c r="H123" s="124"/>
      <c r="I123" s="278"/>
      <c r="J123" s="124"/>
      <c r="K123" s="126">
        <f>SUM(J124:J124)*G123</f>
        <v>0.125</v>
      </c>
      <c r="L123" s="124"/>
      <c r="M123" s="288"/>
      <c r="N123" s="16"/>
      <c r="O123" s="17"/>
      <c r="P123" s="17"/>
      <c r="Q123" s="17"/>
      <c r="R123" s="17"/>
    </row>
    <row r="124" spans="2:18" ht="38.25" customHeight="1" thickBot="1" x14ac:dyDescent="0.3">
      <c r="B124" s="81"/>
      <c r="C124" s="15">
        <v>59</v>
      </c>
      <c r="D124" s="39" t="s">
        <v>1074</v>
      </c>
      <c r="E124" s="48"/>
      <c r="F124" s="141"/>
      <c r="G124" s="141"/>
      <c r="H124" s="161">
        <v>1</v>
      </c>
      <c r="I124" s="43">
        <v>1</v>
      </c>
      <c r="J124" s="43">
        <f>H124*I124</f>
        <v>1</v>
      </c>
      <c r="K124" s="43"/>
      <c r="L124" s="43"/>
      <c r="M124" s="42"/>
      <c r="N124" s="16"/>
      <c r="O124" s="17"/>
      <c r="P124" s="17"/>
      <c r="Q124" s="17"/>
      <c r="R124" s="17"/>
    </row>
    <row r="125" spans="2:18" ht="26.1" customHeight="1" thickBot="1" x14ac:dyDescent="0.3">
      <c r="B125" s="576" t="s">
        <v>1075</v>
      </c>
      <c r="C125" s="576"/>
      <c r="D125" s="576"/>
      <c r="E125" s="124"/>
      <c r="F125" s="130"/>
      <c r="G125" s="130">
        <f>4/8</f>
        <v>0.5</v>
      </c>
      <c r="H125" s="124"/>
      <c r="I125" s="278"/>
      <c r="J125" s="124"/>
      <c r="K125" s="126">
        <f>SUM(J126:J129)*G125</f>
        <v>0.5</v>
      </c>
      <c r="L125" s="124"/>
      <c r="M125" s="288"/>
      <c r="N125" s="16"/>
      <c r="O125" s="17"/>
      <c r="P125" s="17"/>
      <c r="Q125" s="17"/>
      <c r="R125" s="17"/>
    </row>
    <row r="126" spans="2:18" ht="63" customHeight="1" x14ac:dyDescent="0.25">
      <c r="B126" s="82"/>
      <c r="C126" s="60">
        <v>60</v>
      </c>
      <c r="D126" s="39" t="s">
        <v>1076</v>
      </c>
      <c r="E126" s="62"/>
      <c r="F126" s="140"/>
      <c r="G126" s="140"/>
      <c r="H126" s="35">
        <v>0.25</v>
      </c>
      <c r="I126" s="48">
        <v>1</v>
      </c>
      <c r="J126" s="43">
        <f>H126*I126</f>
        <v>0.25</v>
      </c>
      <c r="K126" s="43"/>
      <c r="L126" s="43"/>
      <c r="M126" s="42"/>
      <c r="N126" s="16"/>
      <c r="O126" s="17"/>
      <c r="P126" s="17"/>
      <c r="Q126" s="17"/>
      <c r="R126" s="17"/>
    </row>
    <row r="127" spans="2:18" ht="34.5" customHeight="1" x14ac:dyDescent="0.25">
      <c r="B127" s="82"/>
      <c r="C127" s="60">
        <v>61</v>
      </c>
      <c r="D127" s="39" t="s">
        <v>1077</v>
      </c>
      <c r="E127" s="48"/>
      <c r="F127" s="141"/>
      <c r="G127" s="141"/>
      <c r="H127" s="42">
        <v>0.25</v>
      </c>
      <c r="I127" s="48">
        <v>1</v>
      </c>
      <c r="J127" s="43">
        <f>H127*I127</f>
        <v>0.25</v>
      </c>
      <c r="K127" s="43"/>
      <c r="L127" s="43"/>
      <c r="M127" s="42"/>
      <c r="N127" s="16"/>
      <c r="O127" s="17"/>
      <c r="P127" s="17"/>
      <c r="Q127" s="17"/>
      <c r="R127" s="17"/>
    </row>
    <row r="128" spans="2:18" ht="54.95" customHeight="1" x14ac:dyDescent="0.25">
      <c r="B128" s="82"/>
      <c r="C128" s="60">
        <v>62</v>
      </c>
      <c r="D128" s="39" t="s">
        <v>1078</v>
      </c>
      <c r="E128" s="48"/>
      <c r="F128" s="141"/>
      <c r="G128" s="172"/>
      <c r="H128" s="42">
        <v>0.25</v>
      </c>
      <c r="I128" s="48">
        <v>1</v>
      </c>
      <c r="J128" s="43">
        <f>H128*I128</f>
        <v>0.25</v>
      </c>
      <c r="K128" s="43"/>
      <c r="L128" s="43"/>
      <c r="M128" s="42"/>
      <c r="N128" s="16"/>
      <c r="O128" s="17"/>
      <c r="P128" s="17"/>
      <c r="Q128" s="17"/>
      <c r="R128" s="17"/>
    </row>
    <row r="129" spans="1:18" ht="34.5" customHeight="1" thickBot="1" x14ac:dyDescent="0.3">
      <c r="B129" s="83"/>
      <c r="C129" s="60">
        <v>63</v>
      </c>
      <c r="D129" s="39" t="s">
        <v>1079</v>
      </c>
      <c r="E129" s="71"/>
      <c r="F129" s="142"/>
      <c r="G129" s="142"/>
      <c r="H129" s="43">
        <v>0.25</v>
      </c>
      <c r="I129" s="48">
        <v>1</v>
      </c>
      <c r="J129" s="43">
        <f>H129*I129</f>
        <v>0.25</v>
      </c>
      <c r="K129" s="43"/>
      <c r="L129" s="43"/>
      <c r="M129" s="42"/>
      <c r="N129" s="16"/>
      <c r="O129" s="17"/>
      <c r="P129" s="17"/>
      <c r="Q129" s="17"/>
      <c r="R129" s="17"/>
    </row>
    <row r="130" spans="1:18" ht="20.25" customHeight="1" x14ac:dyDescent="0.25">
      <c r="A130" s="49"/>
      <c r="B130" s="577" t="s">
        <v>1080</v>
      </c>
      <c r="C130" s="578"/>
      <c r="D130" s="578"/>
      <c r="E130" s="578"/>
      <c r="F130" s="578"/>
      <c r="G130" s="578"/>
      <c r="H130" s="579"/>
      <c r="I130" s="566">
        <f>SUM(M8,M42,M62,M85,M98,M114)</f>
        <v>0.95686825396825392</v>
      </c>
      <c r="J130" s="567"/>
      <c r="K130" s="567"/>
      <c r="L130" s="567"/>
      <c r="M130" s="568"/>
      <c r="N130" s="17"/>
      <c r="O130" s="17"/>
      <c r="P130" s="17"/>
      <c r="Q130" s="17"/>
      <c r="R130" s="17"/>
    </row>
    <row r="131" spans="1:18" s="85" customFormat="1" ht="21.75" customHeight="1" thickBot="1" x14ac:dyDescent="0.3">
      <c r="A131" s="4"/>
      <c r="B131" s="580"/>
      <c r="C131" s="581"/>
      <c r="D131" s="581"/>
      <c r="E131" s="581"/>
      <c r="F131" s="581"/>
      <c r="G131" s="581"/>
      <c r="H131" s="582"/>
      <c r="I131" s="569"/>
      <c r="J131" s="570"/>
      <c r="K131" s="570"/>
      <c r="L131" s="570"/>
      <c r="M131" s="571"/>
      <c r="N131" s="16"/>
      <c r="O131" s="84"/>
      <c r="P131" s="84"/>
      <c r="Q131" s="84"/>
      <c r="R131" s="84"/>
    </row>
    <row r="132" spans="1:18" ht="24" customHeight="1" x14ac:dyDescent="0.25">
      <c r="B132" s="86"/>
      <c r="C132" s="38"/>
      <c r="D132" s="87"/>
      <c r="E132" s="43"/>
      <c r="F132" s="141"/>
      <c r="G132" s="141"/>
      <c r="H132" s="43"/>
      <c r="I132" s="43"/>
      <c r="J132" s="43"/>
      <c r="K132" s="43"/>
      <c r="L132" s="43"/>
      <c r="M132" s="43"/>
      <c r="N132" s="16"/>
      <c r="O132" s="17"/>
      <c r="P132" s="17"/>
      <c r="Q132" s="17"/>
      <c r="R132" s="17"/>
    </row>
    <row r="133" spans="1:18" x14ac:dyDescent="0.25">
      <c r="B133" s="18"/>
      <c r="C133" s="19"/>
      <c r="D133" s="20"/>
      <c r="E133" s="21"/>
      <c r="F133" s="133"/>
      <c r="G133" s="133"/>
      <c r="H133" s="21"/>
      <c r="I133" s="21"/>
      <c r="J133" s="21"/>
      <c r="K133" s="21"/>
      <c r="L133" s="21"/>
      <c r="M133" s="88"/>
      <c r="N133" s="16"/>
      <c r="O133" s="17"/>
      <c r="P133" s="17"/>
      <c r="Q133" s="17"/>
      <c r="R133" s="17"/>
    </row>
    <row r="134" spans="1:18" x14ac:dyDescent="0.25">
      <c r="B134" s="86"/>
      <c r="C134" s="38"/>
      <c r="D134" s="87"/>
      <c r="E134" s="43"/>
      <c r="F134" s="141"/>
      <c r="G134" s="141"/>
      <c r="H134" s="43"/>
      <c r="I134" s="43"/>
      <c r="J134" s="43"/>
      <c r="K134" s="43"/>
      <c r="L134" s="43"/>
      <c r="M134" s="43"/>
      <c r="N134" s="16"/>
      <c r="O134" s="17"/>
      <c r="P134" s="17"/>
      <c r="Q134" s="17"/>
      <c r="R134" s="17"/>
    </row>
  </sheetData>
  <mergeCells count="66">
    <mergeCell ref="B22:D22"/>
    <mergeCell ref="B8:D8"/>
    <mergeCell ref="B9:D9"/>
    <mergeCell ref="B10:D10"/>
    <mergeCell ref="B14:D14"/>
    <mergeCell ref="B20:D20"/>
    <mergeCell ref="B1:M3"/>
    <mergeCell ref="B5:M5"/>
    <mergeCell ref="B6:D7"/>
    <mergeCell ref="E6:H6"/>
    <mergeCell ref="I6:M6"/>
    <mergeCell ref="B51:D51"/>
    <mergeCell ref="B56:D56"/>
    <mergeCell ref="B57:D57"/>
    <mergeCell ref="B60:D61"/>
    <mergeCell ref="B27:D27"/>
    <mergeCell ref="B31:D31"/>
    <mergeCell ref="B32:D32"/>
    <mergeCell ref="B36:D36"/>
    <mergeCell ref="B37:D37"/>
    <mergeCell ref="B40:D41"/>
    <mergeCell ref="I40:M40"/>
    <mergeCell ref="B42:D42"/>
    <mergeCell ref="B43:D43"/>
    <mergeCell ref="B44:D44"/>
    <mergeCell ref="B46:D46"/>
    <mergeCell ref="E40:H40"/>
    <mergeCell ref="E60:H60"/>
    <mergeCell ref="I60:M60"/>
    <mergeCell ref="I83:M83"/>
    <mergeCell ref="B85:D85"/>
    <mergeCell ref="B86:D86"/>
    <mergeCell ref="E83:H83"/>
    <mergeCell ref="B63:D63"/>
    <mergeCell ref="B62:D62"/>
    <mergeCell ref="B87:D87"/>
    <mergeCell ref="B64:D64"/>
    <mergeCell ref="B66:D66"/>
    <mergeCell ref="B73:D73"/>
    <mergeCell ref="B74:D74"/>
    <mergeCell ref="B78:D78"/>
    <mergeCell ref="B83:D84"/>
    <mergeCell ref="B89:D89"/>
    <mergeCell ref="B91:D91"/>
    <mergeCell ref="B92:D92"/>
    <mergeCell ref="B96:D97"/>
    <mergeCell ref="B115:D115"/>
    <mergeCell ref="B108:D108"/>
    <mergeCell ref="B109:D109"/>
    <mergeCell ref="B112:D113"/>
    <mergeCell ref="I96:M96"/>
    <mergeCell ref="B98:D98"/>
    <mergeCell ref="B99:D99"/>
    <mergeCell ref="B100:D100"/>
    <mergeCell ref="B105:D105"/>
    <mergeCell ref="E96:H96"/>
    <mergeCell ref="E112:H112"/>
    <mergeCell ref="I112:M112"/>
    <mergeCell ref="B114:D114"/>
    <mergeCell ref="I130:M131"/>
    <mergeCell ref="B116:D116"/>
    <mergeCell ref="B118:D118"/>
    <mergeCell ref="B119:D119"/>
    <mergeCell ref="B123:D123"/>
    <mergeCell ref="B125:D125"/>
    <mergeCell ref="B130:H131"/>
  </mergeCells>
  <printOptions horizontalCentered="1" verticalCentered="1"/>
  <pageMargins left="0.70866141732283472" right="0.70866141732283472" top="0.74803149606299213" bottom="0.74803149606299213" header="0.31496062992125984" footer="0.31496062992125984"/>
  <pageSetup paperSize="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4D24D6-2C0D-43BB-A389-519F2D97180F}">
  <sheetPr>
    <tabColor theme="0" tint="-0.14999847407452621"/>
    <pageSetUpPr fitToPage="1"/>
  </sheetPr>
  <dimension ref="A1:H202"/>
  <sheetViews>
    <sheetView showGridLines="0" zoomScale="110" zoomScaleNormal="110" zoomScalePageLayoutView="30" workbookViewId="0">
      <selection activeCell="J5" sqref="J5"/>
    </sheetView>
  </sheetViews>
  <sheetFormatPr baseColWidth="10" defaultColWidth="10.28515625" defaultRowHeight="15" x14ac:dyDescent="0.25"/>
  <cols>
    <col min="1" max="1" width="4.28515625" style="296" customWidth="1"/>
    <col min="2" max="2" width="5.7109375" style="300" customWidth="1"/>
    <col min="3" max="3" width="7.5703125" style="317" customWidth="1"/>
    <col min="4" max="4" width="117.28515625" style="328" customWidth="1"/>
    <col min="5" max="5" width="22.28515625" style="318" customWidth="1"/>
    <col min="6" max="16384" width="10.28515625" style="297"/>
  </cols>
  <sheetData>
    <row r="1" spans="1:6" ht="24" customHeight="1" thickBot="1" x14ac:dyDescent="0.3">
      <c r="B1" s="655" t="s">
        <v>1280</v>
      </c>
      <c r="C1" s="656"/>
      <c r="D1" s="656"/>
      <c r="E1" s="657"/>
    </row>
    <row r="2" spans="1:6" ht="33.75" customHeight="1" thickBot="1" x14ac:dyDescent="0.3">
      <c r="B2" s="658" t="s">
        <v>1281</v>
      </c>
      <c r="C2" s="659"/>
      <c r="D2" s="659"/>
      <c r="E2" s="660"/>
    </row>
    <row r="3" spans="1:6" ht="21" customHeight="1" thickBot="1" x14ac:dyDescent="0.3">
      <c r="B3" s="661"/>
      <c r="C3" s="661"/>
      <c r="D3" s="661"/>
      <c r="E3" s="661"/>
    </row>
    <row r="4" spans="1:6" ht="24" customHeight="1" thickBot="1" x14ac:dyDescent="0.3">
      <c r="B4" s="662" t="s">
        <v>1111</v>
      </c>
      <c r="C4" s="662"/>
      <c r="D4" s="662"/>
      <c r="E4" s="294" t="s">
        <v>1112</v>
      </c>
    </row>
    <row r="5" spans="1:6" s="299" customFormat="1" ht="35.25" customHeight="1" thickBot="1" x14ac:dyDescent="0.3">
      <c r="A5" s="298"/>
      <c r="B5" s="662"/>
      <c r="C5" s="662"/>
      <c r="D5" s="662"/>
      <c r="E5" s="294" t="s">
        <v>969</v>
      </c>
    </row>
    <row r="6" spans="1:6" s="302" customFormat="1" ht="25.5" customHeight="1" thickBot="1" x14ac:dyDescent="0.3">
      <c r="A6" s="300"/>
      <c r="B6" s="663" t="s">
        <v>1081</v>
      </c>
      <c r="C6" s="663"/>
      <c r="D6" s="663"/>
      <c r="E6" s="301"/>
    </row>
    <row r="7" spans="1:6" s="302" customFormat="1" ht="32.1" customHeight="1" thickBot="1" x14ac:dyDescent="0.3">
      <c r="A7" s="300"/>
      <c r="B7" s="664" t="s">
        <v>1113</v>
      </c>
      <c r="C7" s="664"/>
      <c r="D7" s="664"/>
      <c r="E7" s="303"/>
    </row>
    <row r="8" spans="1:6" ht="32.1" customHeight="1" thickBot="1" x14ac:dyDescent="0.3">
      <c r="B8" s="304"/>
      <c r="C8" s="654" t="s">
        <v>1114</v>
      </c>
      <c r="D8" s="654"/>
      <c r="E8" s="305"/>
    </row>
    <row r="9" spans="1:6" ht="30.6" customHeight="1" thickBot="1" x14ac:dyDescent="0.3">
      <c r="B9" s="306"/>
      <c r="C9" s="307">
        <v>1</v>
      </c>
      <c r="D9" s="308" t="s">
        <v>1115</v>
      </c>
      <c r="E9" s="294">
        <v>0.7</v>
      </c>
      <c r="F9" s="309"/>
    </row>
    <row r="10" spans="1:6" ht="34.5" customHeight="1" thickBot="1" x14ac:dyDescent="0.3">
      <c r="B10" s="306"/>
      <c r="C10" s="307">
        <v>2</v>
      </c>
      <c r="D10" s="308" t="s">
        <v>1116</v>
      </c>
      <c r="E10" s="294">
        <v>1</v>
      </c>
    </row>
    <row r="11" spans="1:6" ht="33" customHeight="1" thickBot="1" x14ac:dyDescent="0.3">
      <c r="B11" s="306"/>
      <c r="C11" s="307">
        <v>3</v>
      </c>
      <c r="D11" s="308" t="s">
        <v>1117</v>
      </c>
      <c r="E11" s="294">
        <v>0.7</v>
      </c>
    </row>
    <row r="12" spans="1:6" ht="26.25" customHeight="1" thickBot="1" x14ac:dyDescent="0.3">
      <c r="B12" s="306"/>
      <c r="C12" s="307">
        <v>4</v>
      </c>
      <c r="D12" s="308" t="s">
        <v>1118</v>
      </c>
      <c r="E12" s="294">
        <v>1</v>
      </c>
    </row>
    <row r="13" spans="1:6" ht="35.25" customHeight="1" thickBot="1" x14ac:dyDescent="0.3">
      <c r="B13" s="306"/>
      <c r="C13" s="307">
        <v>5</v>
      </c>
      <c r="D13" s="308" t="s">
        <v>1119</v>
      </c>
      <c r="E13" s="294">
        <v>1</v>
      </c>
    </row>
    <row r="14" spans="1:6" ht="34.5" customHeight="1" thickBot="1" x14ac:dyDescent="0.3">
      <c r="B14" s="306"/>
      <c r="C14" s="307">
        <v>6</v>
      </c>
      <c r="D14" s="308" t="s">
        <v>1120</v>
      </c>
      <c r="E14" s="294">
        <v>1</v>
      </c>
    </row>
    <row r="15" spans="1:6" ht="34.5" customHeight="1" thickBot="1" x14ac:dyDescent="0.3">
      <c r="B15" s="306"/>
      <c r="C15" s="307">
        <v>7</v>
      </c>
      <c r="D15" s="308" t="s">
        <v>1121</v>
      </c>
      <c r="E15" s="294">
        <v>0.55000000000000004</v>
      </c>
    </row>
    <row r="16" spans="1:6" ht="26.25" customHeight="1" thickBot="1" x14ac:dyDescent="0.3">
      <c r="B16" s="306"/>
      <c r="C16" s="307">
        <v>8</v>
      </c>
      <c r="D16" s="308" t="s">
        <v>1122</v>
      </c>
      <c r="E16" s="294">
        <v>0.6</v>
      </c>
    </row>
    <row r="17" spans="2:5" ht="30.75" thickBot="1" x14ac:dyDescent="0.3">
      <c r="B17" s="306"/>
      <c r="C17" s="307">
        <v>9</v>
      </c>
      <c r="D17" s="308" t="s">
        <v>1123</v>
      </c>
      <c r="E17" s="294">
        <v>0.75</v>
      </c>
    </row>
    <row r="18" spans="2:5" ht="32.25" customHeight="1" thickBot="1" x14ac:dyDescent="0.3">
      <c r="B18" s="306"/>
      <c r="C18" s="307">
        <v>10</v>
      </c>
      <c r="D18" s="308" t="s">
        <v>1124</v>
      </c>
      <c r="E18" s="294">
        <v>0.6</v>
      </c>
    </row>
    <row r="19" spans="2:5" ht="30" customHeight="1" thickBot="1" x14ac:dyDescent="0.3">
      <c r="B19" s="306"/>
      <c r="C19" s="307">
        <v>11</v>
      </c>
      <c r="D19" s="308" t="s">
        <v>1125</v>
      </c>
      <c r="E19" s="294">
        <v>1</v>
      </c>
    </row>
    <row r="20" spans="2:5" ht="31.5" customHeight="1" thickBot="1" x14ac:dyDescent="0.3">
      <c r="B20" s="306"/>
      <c r="C20" s="307">
        <v>12</v>
      </c>
      <c r="D20" s="308" t="s">
        <v>1126</v>
      </c>
      <c r="E20" s="294">
        <v>1</v>
      </c>
    </row>
    <row r="21" spans="2:5" ht="32.25" customHeight="1" thickBot="1" x14ac:dyDescent="0.3">
      <c r="B21" s="306"/>
      <c r="C21" s="307">
        <v>13</v>
      </c>
      <c r="D21" s="308" t="s">
        <v>1127</v>
      </c>
      <c r="E21" s="294">
        <v>0.95</v>
      </c>
    </row>
    <row r="22" spans="2:5" ht="32.25" customHeight="1" thickBot="1" x14ac:dyDescent="0.3">
      <c r="B22" s="306"/>
      <c r="C22" s="307">
        <v>14</v>
      </c>
      <c r="D22" s="308" t="s">
        <v>1128</v>
      </c>
      <c r="E22" s="294">
        <v>0.95</v>
      </c>
    </row>
    <row r="23" spans="2:5" ht="32.25" customHeight="1" thickBot="1" x14ac:dyDescent="0.3">
      <c r="B23" s="306"/>
      <c r="C23" s="307">
        <v>15</v>
      </c>
      <c r="D23" s="308" t="s">
        <v>1129</v>
      </c>
      <c r="E23" s="294">
        <v>0.95</v>
      </c>
    </row>
    <row r="24" spans="2:5" ht="34.5" customHeight="1" thickBot="1" x14ac:dyDescent="0.3">
      <c r="B24" s="306"/>
      <c r="C24" s="307">
        <v>16</v>
      </c>
      <c r="D24" s="308" t="s">
        <v>1130</v>
      </c>
      <c r="E24" s="294">
        <v>0.2</v>
      </c>
    </row>
    <row r="25" spans="2:5" ht="34.5" customHeight="1" thickBot="1" x14ac:dyDescent="0.3">
      <c r="B25" s="306"/>
      <c r="C25" s="307">
        <v>17</v>
      </c>
      <c r="D25" s="308" t="s">
        <v>1131</v>
      </c>
      <c r="E25" s="294">
        <v>1</v>
      </c>
    </row>
    <row r="26" spans="2:5" ht="34.5" customHeight="1" thickBot="1" x14ac:dyDescent="0.3">
      <c r="B26" s="306"/>
      <c r="C26" s="307">
        <v>18</v>
      </c>
      <c r="D26" s="308" t="s">
        <v>1132</v>
      </c>
      <c r="E26" s="294">
        <v>1</v>
      </c>
    </row>
    <row r="27" spans="2:5" ht="34.5" customHeight="1" thickBot="1" x14ac:dyDescent="0.3">
      <c r="B27" s="306"/>
      <c r="C27" s="307">
        <v>19</v>
      </c>
      <c r="D27" s="308" t="s">
        <v>1133</v>
      </c>
      <c r="E27" s="294">
        <v>0.7</v>
      </c>
    </row>
    <row r="28" spans="2:5" ht="36" customHeight="1" thickBot="1" x14ac:dyDescent="0.3">
      <c r="B28" s="306"/>
      <c r="C28" s="307">
        <v>20</v>
      </c>
      <c r="D28" s="308" t="s">
        <v>1134</v>
      </c>
      <c r="E28" s="294">
        <v>0.9</v>
      </c>
    </row>
    <row r="29" spans="2:5" ht="34.5" customHeight="1" thickBot="1" x14ac:dyDescent="0.3">
      <c r="B29" s="306"/>
      <c r="C29" s="307">
        <v>21</v>
      </c>
      <c r="D29" s="308" t="s">
        <v>1135</v>
      </c>
      <c r="E29" s="294">
        <v>0.9</v>
      </c>
    </row>
    <row r="30" spans="2:5" ht="34.5" customHeight="1" thickBot="1" x14ac:dyDescent="0.3">
      <c r="B30" s="306"/>
      <c r="C30" s="307">
        <v>22</v>
      </c>
      <c r="D30" s="308" t="s">
        <v>1136</v>
      </c>
      <c r="E30" s="294">
        <v>0.7</v>
      </c>
    </row>
    <row r="31" spans="2:5" ht="34.5" customHeight="1" thickBot="1" x14ac:dyDescent="0.3">
      <c r="B31" s="306"/>
      <c r="C31" s="307">
        <v>23</v>
      </c>
      <c r="D31" s="308" t="s">
        <v>1137</v>
      </c>
      <c r="E31" s="294">
        <v>0.5</v>
      </c>
    </row>
    <row r="32" spans="2:5" ht="34.5" customHeight="1" thickBot="1" x14ac:dyDescent="0.3">
      <c r="B32" s="306"/>
      <c r="C32" s="307">
        <v>24</v>
      </c>
      <c r="D32" s="308" t="s">
        <v>1138</v>
      </c>
      <c r="E32" s="294">
        <v>0.45</v>
      </c>
    </row>
    <row r="33" spans="2:5" ht="34.5" customHeight="1" thickBot="1" x14ac:dyDescent="0.3">
      <c r="B33" s="306"/>
      <c r="C33" s="307">
        <v>25</v>
      </c>
      <c r="D33" s="308" t="s">
        <v>1139</v>
      </c>
      <c r="E33" s="294">
        <v>0.1</v>
      </c>
    </row>
    <row r="34" spans="2:5" ht="34.5" customHeight="1" thickBot="1" x14ac:dyDescent="0.3">
      <c r="B34" s="306"/>
      <c r="C34" s="307">
        <v>26</v>
      </c>
      <c r="D34" s="308" t="s">
        <v>1140</v>
      </c>
      <c r="E34" s="294">
        <v>0.5</v>
      </c>
    </row>
    <row r="35" spans="2:5" ht="32.1" customHeight="1" thickBot="1" x14ac:dyDescent="0.3">
      <c r="B35" s="304"/>
      <c r="C35" s="654" t="s">
        <v>1141</v>
      </c>
      <c r="D35" s="654"/>
      <c r="E35" s="305"/>
    </row>
    <row r="36" spans="2:5" ht="34.5" customHeight="1" thickBot="1" x14ac:dyDescent="0.3">
      <c r="B36" s="306"/>
      <c r="C36" s="307">
        <v>28</v>
      </c>
      <c r="D36" s="308" t="s">
        <v>1142</v>
      </c>
      <c r="E36" s="294">
        <v>1</v>
      </c>
    </row>
    <row r="37" spans="2:5" ht="34.5" customHeight="1" thickBot="1" x14ac:dyDescent="0.3">
      <c r="B37" s="306"/>
      <c r="C37" s="307">
        <v>29</v>
      </c>
      <c r="D37" s="308" t="s">
        <v>1143</v>
      </c>
      <c r="E37" s="294">
        <v>1</v>
      </c>
    </row>
    <row r="38" spans="2:5" ht="34.5" customHeight="1" thickBot="1" x14ac:dyDescent="0.3">
      <c r="B38" s="306"/>
      <c r="C38" s="307">
        <v>30</v>
      </c>
      <c r="D38" s="308" t="s">
        <v>1144</v>
      </c>
      <c r="E38" s="294">
        <v>1</v>
      </c>
    </row>
    <row r="39" spans="2:5" ht="34.5" customHeight="1" thickBot="1" x14ac:dyDescent="0.3">
      <c r="B39" s="306"/>
      <c r="C39" s="307">
        <v>31</v>
      </c>
      <c r="D39" s="310" t="s">
        <v>1145</v>
      </c>
      <c r="E39" s="294">
        <v>1</v>
      </c>
    </row>
    <row r="40" spans="2:5" ht="34.5" customHeight="1" thickBot="1" x14ac:dyDescent="0.3">
      <c r="B40" s="306"/>
      <c r="C40" s="307">
        <v>32</v>
      </c>
      <c r="D40" s="310" t="s">
        <v>1146</v>
      </c>
      <c r="E40" s="294">
        <v>1</v>
      </c>
    </row>
    <row r="41" spans="2:5" ht="34.5" customHeight="1" thickBot="1" x14ac:dyDescent="0.3">
      <c r="B41" s="306"/>
      <c r="C41" s="307">
        <v>33</v>
      </c>
      <c r="D41" s="310" t="s">
        <v>1147</v>
      </c>
      <c r="E41" s="294">
        <v>1</v>
      </c>
    </row>
    <row r="42" spans="2:5" ht="32.1" customHeight="1" thickBot="1" x14ac:dyDescent="0.3">
      <c r="B42" s="304"/>
      <c r="C42" s="654" t="s">
        <v>1148</v>
      </c>
      <c r="D42" s="654"/>
      <c r="E42" s="305"/>
    </row>
    <row r="43" spans="2:5" ht="34.5" customHeight="1" thickBot="1" x14ac:dyDescent="0.3">
      <c r="B43" s="306"/>
      <c r="C43" s="307">
        <v>34</v>
      </c>
      <c r="D43" s="310" t="s">
        <v>1149</v>
      </c>
      <c r="E43" s="294">
        <v>1</v>
      </c>
    </row>
    <row r="44" spans="2:5" ht="34.5" customHeight="1" thickBot="1" x14ac:dyDescent="0.3">
      <c r="B44" s="306"/>
      <c r="C44" s="307">
        <v>35</v>
      </c>
      <c r="D44" s="308" t="s">
        <v>1150</v>
      </c>
      <c r="E44" s="294">
        <v>1</v>
      </c>
    </row>
    <row r="45" spans="2:5" ht="34.5" customHeight="1" thickBot="1" x14ac:dyDescent="0.3">
      <c r="B45" s="306"/>
      <c r="C45" s="307">
        <v>36</v>
      </c>
      <c r="D45" s="308" t="s">
        <v>1151</v>
      </c>
      <c r="E45" s="294">
        <v>1</v>
      </c>
    </row>
    <row r="46" spans="2:5" ht="32.1" customHeight="1" thickBot="1" x14ac:dyDescent="0.3">
      <c r="B46" s="304"/>
      <c r="C46" s="654" t="s">
        <v>1152</v>
      </c>
      <c r="D46" s="654"/>
      <c r="E46" s="305"/>
    </row>
    <row r="47" spans="2:5" ht="34.5" customHeight="1" thickBot="1" x14ac:dyDescent="0.3">
      <c r="B47" s="306"/>
      <c r="C47" s="307">
        <v>37</v>
      </c>
      <c r="D47" s="308" t="s">
        <v>1153</v>
      </c>
      <c r="E47" s="294">
        <v>1</v>
      </c>
    </row>
    <row r="48" spans="2:5" ht="34.5" customHeight="1" thickBot="1" x14ac:dyDescent="0.3">
      <c r="B48" s="306"/>
      <c r="C48" s="307">
        <v>38</v>
      </c>
      <c r="D48" s="308" t="s">
        <v>1154</v>
      </c>
      <c r="E48" s="294">
        <v>1</v>
      </c>
    </row>
    <row r="49" spans="1:5" s="302" customFormat="1" ht="32.1" customHeight="1" thickBot="1" x14ac:dyDescent="0.3">
      <c r="A49" s="300"/>
      <c r="B49" s="664" t="s">
        <v>1155</v>
      </c>
      <c r="C49" s="664"/>
      <c r="D49" s="664"/>
      <c r="E49" s="303"/>
    </row>
    <row r="50" spans="1:5" ht="32.1" customHeight="1" thickBot="1" x14ac:dyDescent="0.3">
      <c r="B50" s="304"/>
      <c r="C50" s="654" t="s">
        <v>1156</v>
      </c>
      <c r="D50" s="654"/>
      <c r="E50" s="305"/>
    </row>
    <row r="51" spans="1:5" ht="45" customHeight="1" thickBot="1" x14ac:dyDescent="0.3">
      <c r="B51" s="306"/>
      <c r="C51" s="307">
        <v>39</v>
      </c>
      <c r="D51" s="308" t="s">
        <v>1157</v>
      </c>
      <c r="E51" s="294">
        <v>1</v>
      </c>
    </row>
    <row r="52" spans="1:5" ht="34.5" customHeight="1" thickBot="1" x14ac:dyDescent="0.3">
      <c r="B52" s="306"/>
      <c r="C52" s="307">
        <v>40</v>
      </c>
      <c r="D52" s="308" t="s">
        <v>1158</v>
      </c>
      <c r="E52" s="294">
        <v>1</v>
      </c>
    </row>
    <row r="53" spans="1:5" ht="34.5" customHeight="1" thickBot="1" x14ac:dyDescent="0.3">
      <c r="B53" s="306"/>
      <c r="C53" s="307">
        <v>41</v>
      </c>
      <c r="D53" s="308" t="s">
        <v>1159</v>
      </c>
      <c r="E53" s="294">
        <v>0.2</v>
      </c>
    </row>
    <row r="54" spans="1:5" ht="34.5" customHeight="1" thickBot="1" x14ac:dyDescent="0.3">
      <c r="B54" s="306"/>
      <c r="C54" s="307">
        <v>42</v>
      </c>
      <c r="D54" s="308" t="s">
        <v>1160</v>
      </c>
      <c r="E54" s="294">
        <v>1</v>
      </c>
    </row>
    <row r="55" spans="1:5" ht="34.5" customHeight="1" thickBot="1" x14ac:dyDescent="0.3">
      <c r="B55" s="306"/>
      <c r="C55" s="307">
        <v>43</v>
      </c>
      <c r="D55" s="308" t="s">
        <v>1161</v>
      </c>
      <c r="E55" s="294">
        <v>1</v>
      </c>
    </row>
    <row r="56" spans="1:5" ht="34.5" customHeight="1" thickBot="1" x14ac:dyDescent="0.3">
      <c r="B56" s="306"/>
      <c r="C56" s="307">
        <v>44</v>
      </c>
      <c r="D56" s="308" t="s">
        <v>1162</v>
      </c>
      <c r="E56" s="294">
        <v>1</v>
      </c>
    </row>
    <row r="57" spans="1:5" ht="34.5" customHeight="1" thickBot="1" x14ac:dyDescent="0.3">
      <c r="B57" s="306"/>
      <c r="C57" s="307">
        <v>45</v>
      </c>
      <c r="D57" s="308" t="s">
        <v>1163</v>
      </c>
      <c r="E57" s="294">
        <v>1</v>
      </c>
    </row>
    <row r="58" spans="1:5" ht="34.5" customHeight="1" thickBot="1" x14ac:dyDescent="0.3">
      <c r="B58" s="306"/>
      <c r="C58" s="307">
        <v>46</v>
      </c>
      <c r="D58" s="308" t="s">
        <v>1164</v>
      </c>
      <c r="E58" s="294">
        <v>0.65</v>
      </c>
    </row>
    <row r="59" spans="1:5" ht="34.5" customHeight="1" thickBot="1" x14ac:dyDescent="0.3">
      <c r="B59" s="306"/>
      <c r="C59" s="307">
        <v>47</v>
      </c>
      <c r="D59" s="308" t="s">
        <v>1165</v>
      </c>
      <c r="E59" s="294">
        <v>1</v>
      </c>
    </row>
    <row r="60" spans="1:5" ht="34.5" customHeight="1" thickBot="1" x14ac:dyDescent="0.3">
      <c r="B60" s="306"/>
      <c r="C60" s="307">
        <v>48</v>
      </c>
      <c r="D60" s="308" t="s">
        <v>1166</v>
      </c>
      <c r="E60" s="294">
        <v>0.7</v>
      </c>
    </row>
    <row r="61" spans="1:5" ht="32.1" customHeight="1" thickBot="1" x14ac:dyDescent="0.3">
      <c r="B61" s="304"/>
      <c r="C61" s="654" t="s">
        <v>1167</v>
      </c>
      <c r="D61" s="654"/>
      <c r="E61" s="305"/>
    </row>
    <row r="62" spans="1:5" ht="34.5" customHeight="1" thickBot="1" x14ac:dyDescent="0.3">
      <c r="B62" s="306"/>
      <c r="C62" s="307">
        <v>49</v>
      </c>
      <c r="D62" s="308" t="s">
        <v>1168</v>
      </c>
      <c r="E62" s="294">
        <v>1</v>
      </c>
    </row>
    <row r="63" spans="1:5" ht="34.5" customHeight="1" thickBot="1" x14ac:dyDescent="0.3">
      <c r="B63" s="306"/>
      <c r="C63" s="307">
        <v>50</v>
      </c>
      <c r="D63" s="308" t="s">
        <v>1169</v>
      </c>
      <c r="E63" s="294">
        <v>1</v>
      </c>
    </row>
    <row r="64" spans="1:5" ht="34.5" customHeight="1" thickBot="1" x14ac:dyDescent="0.3">
      <c r="B64" s="306"/>
      <c r="C64" s="307">
        <v>51</v>
      </c>
      <c r="D64" s="308" t="s">
        <v>1170</v>
      </c>
      <c r="E64" s="294">
        <v>1</v>
      </c>
    </row>
    <row r="65" spans="1:6" ht="34.5" customHeight="1" thickBot="1" x14ac:dyDescent="0.3">
      <c r="B65" s="306"/>
      <c r="C65" s="307">
        <v>52</v>
      </c>
      <c r="D65" s="308" t="s">
        <v>1171</v>
      </c>
      <c r="E65" s="294">
        <v>0.7</v>
      </c>
    </row>
    <row r="66" spans="1:6" ht="39.75" customHeight="1" thickBot="1" x14ac:dyDescent="0.3">
      <c r="B66" s="306"/>
      <c r="C66" s="307">
        <v>53</v>
      </c>
      <c r="D66" s="310" t="s">
        <v>1172</v>
      </c>
      <c r="E66" s="294">
        <v>1</v>
      </c>
    </row>
    <row r="67" spans="1:6" ht="39.75" customHeight="1" thickBot="1" x14ac:dyDescent="0.3">
      <c r="B67" s="306"/>
      <c r="C67" s="307">
        <v>54</v>
      </c>
      <c r="D67" s="310" t="s">
        <v>1173</v>
      </c>
      <c r="E67" s="294">
        <v>0.35</v>
      </c>
    </row>
    <row r="68" spans="1:6" s="302" customFormat="1" ht="32.1" customHeight="1" thickBot="1" x14ac:dyDescent="0.3">
      <c r="A68" s="300"/>
      <c r="B68" s="664" t="s">
        <v>1174</v>
      </c>
      <c r="C68" s="664"/>
      <c r="D68" s="664"/>
      <c r="E68" s="303"/>
    </row>
    <row r="69" spans="1:6" ht="32.1" customHeight="1" thickBot="1" x14ac:dyDescent="0.3">
      <c r="B69" s="304"/>
      <c r="C69" s="654" t="s">
        <v>1175</v>
      </c>
      <c r="D69" s="654"/>
      <c r="E69" s="305"/>
    </row>
    <row r="70" spans="1:6" ht="32.65" customHeight="1" thickBot="1" x14ac:dyDescent="0.3">
      <c r="B70" s="304"/>
      <c r="C70" s="307">
        <v>55</v>
      </c>
      <c r="D70" s="311" t="s">
        <v>1176</v>
      </c>
      <c r="E70" s="294">
        <v>1</v>
      </c>
    </row>
    <row r="71" spans="1:6" ht="31.5" customHeight="1" thickBot="1" x14ac:dyDescent="0.3">
      <c r="B71" s="666" t="s">
        <v>1177</v>
      </c>
      <c r="C71" s="666"/>
      <c r="D71" s="666"/>
      <c r="E71" s="301"/>
    </row>
    <row r="72" spans="1:6" ht="29.25" customHeight="1" thickBot="1" x14ac:dyDescent="0.3">
      <c r="B72" s="664" t="s">
        <v>1178</v>
      </c>
      <c r="C72" s="664"/>
      <c r="D72" s="664"/>
      <c r="E72" s="303"/>
    </row>
    <row r="73" spans="1:6" ht="22.5" customHeight="1" thickBot="1" x14ac:dyDescent="0.3">
      <c r="B73" s="304"/>
      <c r="C73" s="665" t="s">
        <v>1179</v>
      </c>
      <c r="D73" s="665"/>
      <c r="E73" s="305"/>
    </row>
    <row r="74" spans="1:6" ht="30.75" customHeight="1" thickBot="1" x14ac:dyDescent="0.3">
      <c r="B74" s="304"/>
      <c r="C74" s="307">
        <v>56</v>
      </c>
      <c r="D74" s="308" t="s">
        <v>1180</v>
      </c>
      <c r="E74" s="294">
        <v>1</v>
      </c>
      <c r="F74" s="309"/>
    </row>
    <row r="75" spans="1:6" ht="30.75" customHeight="1" thickBot="1" x14ac:dyDescent="0.3">
      <c r="B75" s="304"/>
      <c r="C75" s="307">
        <v>57</v>
      </c>
      <c r="D75" s="308" t="s">
        <v>1181</v>
      </c>
      <c r="E75" s="294">
        <v>0.9</v>
      </c>
    </row>
    <row r="76" spans="1:6" ht="30.75" customHeight="1" thickBot="1" x14ac:dyDescent="0.3">
      <c r="B76" s="304"/>
      <c r="C76" s="307">
        <v>58</v>
      </c>
      <c r="D76" s="308" t="s">
        <v>1182</v>
      </c>
      <c r="E76" s="294">
        <v>1</v>
      </c>
    </row>
    <row r="77" spans="1:6" ht="22.5" customHeight="1" thickBot="1" x14ac:dyDescent="0.3">
      <c r="B77" s="304"/>
      <c r="C77" s="665" t="s">
        <v>1183</v>
      </c>
      <c r="D77" s="665"/>
      <c r="E77" s="305"/>
    </row>
    <row r="78" spans="1:6" ht="30.75" customHeight="1" thickBot="1" x14ac:dyDescent="0.3">
      <c r="B78" s="304"/>
      <c r="C78" s="307">
        <v>59</v>
      </c>
      <c r="D78" s="308" t="s">
        <v>1184</v>
      </c>
      <c r="E78" s="294">
        <v>1</v>
      </c>
    </row>
    <row r="79" spans="1:6" ht="31.5" customHeight="1" thickBot="1" x14ac:dyDescent="0.3">
      <c r="B79" s="304"/>
      <c r="C79" s="312">
        <v>60</v>
      </c>
      <c r="D79" s="308" t="s">
        <v>1185</v>
      </c>
      <c r="E79" s="294">
        <v>1</v>
      </c>
    </row>
    <row r="80" spans="1:6" ht="31.5" customHeight="1" thickBot="1" x14ac:dyDescent="0.3">
      <c r="B80" s="304"/>
      <c r="C80" s="307">
        <v>61</v>
      </c>
      <c r="D80" s="308" t="s">
        <v>1186</v>
      </c>
      <c r="E80" s="294">
        <v>0.5</v>
      </c>
    </row>
    <row r="81" spans="1:6" ht="31.5" customHeight="1" thickBot="1" x14ac:dyDescent="0.3">
      <c r="B81" s="304"/>
      <c r="C81" s="312">
        <v>62</v>
      </c>
      <c r="D81" s="308" t="s">
        <v>1187</v>
      </c>
      <c r="E81" s="294">
        <v>1</v>
      </c>
    </row>
    <row r="82" spans="1:6" ht="22.5" customHeight="1" thickBot="1" x14ac:dyDescent="0.3">
      <c r="B82" s="304"/>
      <c r="C82" s="665" t="s">
        <v>1188</v>
      </c>
      <c r="D82" s="665"/>
      <c r="E82" s="305"/>
    </row>
    <row r="83" spans="1:6" ht="31.5" customHeight="1" thickBot="1" x14ac:dyDescent="0.3">
      <c r="B83" s="304"/>
      <c r="C83" s="312">
        <v>63</v>
      </c>
      <c r="D83" s="308" t="s">
        <v>1189</v>
      </c>
      <c r="E83" s="294">
        <v>1</v>
      </c>
    </row>
    <row r="84" spans="1:6" ht="31.5" customHeight="1" thickBot="1" x14ac:dyDescent="0.3">
      <c r="B84" s="304"/>
      <c r="C84" s="312">
        <v>64</v>
      </c>
      <c r="D84" s="308" t="s">
        <v>1190</v>
      </c>
      <c r="E84" s="294">
        <v>1</v>
      </c>
    </row>
    <row r="85" spans="1:6" ht="31.5" customHeight="1" thickBot="1" x14ac:dyDescent="0.3">
      <c r="B85" s="304"/>
      <c r="C85" s="312">
        <v>65</v>
      </c>
      <c r="D85" s="308" t="s">
        <v>1191</v>
      </c>
      <c r="E85" s="294">
        <v>1</v>
      </c>
    </row>
    <row r="86" spans="1:6" ht="36" customHeight="1" thickBot="1" x14ac:dyDescent="0.3">
      <c r="B86" s="304"/>
      <c r="C86" s="312">
        <v>66</v>
      </c>
      <c r="D86" s="308" t="s">
        <v>1192</v>
      </c>
      <c r="E86" s="294">
        <v>0.66669999999999996</v>
      </c>
    </row>
    <row r="87" spans="1:6" ht="30.75" customHeight="1" thickBot="1" x14ac:dyDescent="0.3">
      <c r="B87" s="304"/>
      <c r="C87" s="312">
        <v>67</v>
      </c>
      <c r="D87" s="308" t="s">
        <v>1193</v>
      </c>
      <c r="E87" s="294">
        <v>1</v>
      </c>
    </row>
    <row r="88" spans="1:6" s="313" customFormat="1" ht="30.75" customHeight="1" thickBot="1" x14ac:dyDescent="0.3">
      <c r="A88" s="296"/>
      <c r="B88" s="666" t="s">
        <v>1194</v>
      </c>
      <c r="C88" s="666"/>
      <c r="D88" s="666"/>
      <c r="E88" s="301"/>
    </row>
    <row r="89" spans="1:6" ht="27" customHeight="1" thickBot="1" x14ac:dyDescent="0.3">
      <c r="B89" s="664" t="s">
        <v>1195</v>
      </c>
      <c r="C89" s="664"/>
      <c r="D89" s="664"/>
      <c r="E89" s="303"/>
    </row>
    <row r="90" spans="1:6" ht="31.5" customHeight="1" thickBot="1" x14ac:dyDescent="0.3">
      <c r="B90" s="304"/>
      <c r="C90" s="665" t="s">
        <v>1196</v>
      </c>
      <c r="D90" s="665"/>
      <c r="E90" s="305"/>
    </row>
    <row r="91" spans="1:6" ht="33.75" customHeight="1" thickBot="1" x14ac:dyDescent="0.3">
      <c r="B91" s="304"/>
      <c r="C91" s="312">
        <v>67</v>
      </c>
      <c r="D91" s="308" t="s">
        <v>1197</v>
      </c>
      <c r="E91" s="294">
        <v>0.92</v>
      </c>
      <c r="F91" s="314"/>
    </row>
    <row r="92" spans="1:6" ht="33.75" customHeight="1" thickBot="1" x14ac:dyDescent="0.3">
      <c r="B92" s="304"/>
      <c r="C92" s="665" t="s">
        <v>1198</v>
      </c>
      <c r="D92" s="665"/>
      <c r="E92" s="305"/>
      <c r="F92" s="314"/>
    </row>
    <row r="93" spans="1:6" ht="33.75" customHeight="1" thickBot="1" x14ac:dyDescent="0.3">
      <c r="B93" s="304"/>
      <c r="C93" s="312">
        <v>68</v>
      </c>
      <c r="D93" s="308" t="s">
        <v>1199</v>
      </c>
      <c r="E93" s="294">
        <v>1</v>
      </c>
      <c r="F93" s="314"/>
    </row>
    <row r="94" spans="1:6" ht="33.75" customHeight="1" thickBot="1" x14ac:dyDescent="0.3">
      <c r="B94" s="304"/>
      <c r="C94" s="312">
        <v>69</v>
      </c>
      <c r="D94" s="308" t="s">
        <v>1200</v>
      </c>
      <c r="E94" s="294">
        <v>0.91669999999999996</v>
      </c>
      <c r="F94" s="314"/>
    </row>
    <row r="95" spans="1:6" ht="33.75" customHeight="1" thickBot="1" x14ac:dyDescent="0.3">
      <c r="B95" s="304"/>
      <c r="C95" s="312">
        <v>70</v>
      </c>
      <c r="D95" s="308" t="s">
        <v>1201</v>
      </c>
      <c r="E95" s="294">
        <v>1</v>
      </c>
      <c r="F95" s="314"/>
    </row>
    <row r="96" spans="1:6" ht="33.75" customHeight="1" thickBot="1" x14ac:dyDescent="0.3">
      <c r="B96" s="664" t="s">
        <v>1202</v>
      </c>
      <c r="C96" s="664"/>
      <c r="D96" s="664"/>
      <c r="E96" s="303"/>
      <c r="F96" s="314"/>
    </row>
    <row r="97" spans="2:6" ht="33.75" customHeight="1" thickBot="1" x14ac:dyDescent="0.3">
      <c r="B97" s="304"/>
      <c r="C97" s="667" t="s">
        <v>1203</v>
      </c>
      <c r="D97" s="668"/>
      <c r="E97" s="305"/>
      <c r="F97" s="314"/>
    </row>
    <row r="98" spans="2:6" ht="33.75" customHeight="1" thickBot="1" x14ac:dyDescent="0.3">
      <c r="B98" s="304"/>
      <c r="C98" s="312">
        <v>71</v>
      </c>
      <c r="D98" s="308" t="s">
        <v>1204</v>
      </c>
      <c r="E98" s="294">
        <v>0.75</v>
      </c>
      <c r="F98" s="314"/>
    </row>
    <row r="99" spans="2:6" ht="33.75" customHeight="1" thickBot="1" x14ac:dyDescent="0.3">
      <c r="B99" s="304"/>
      <c r="C99" s="312">
        <v>72</v>
      </c>
      <c r="D99" s="308" t="s">
        <v>1205</v>
      </c>
      <c r="E99" s="294">
        <v>1</v>
      </c>
      <c r="F99" s="314"/>
    </row>
    <row r="100" spans="2:6" ht="33.75" customHeight="1" thickBot="1" x14ac:dyDescent="0.3">
      <c r="B100" s="304"/>
      <c r="C100" s="312">
        <v>73</v>
      </c>
      <c r="D100" s="308" t="s">
        <v>1206</v>
      </c>
      <c r="E100" s="294">
        <v>1</v>
      </c>
      <c r="F100" s="314"/>
    </row>
    <row r="101" spans="2:6" ht="33.75" customHeight="1" thickBot="1" x14ac:dyDescent="0.3">
      <c r="B101" s="304"/>
      <c r="C101" s="667" t="s">
        <v>1207</v>
      </c>
      <c r="D101" s="668"/>
      <c r="E101" s="305"/>
      <c r="F101" s="314"/>
    </row>
    <row r="102" spans="2:6" ht="33.75" customHeight="1" thickBot="1" x14ac:dyDescent="0.3">
      <c r="B102" s="304"/>
      <c r="C102" s="312">
        <v>74</v>
      </c>
      <c r="D102" s="308" t="s">
        <v>1208</v>
      </c>
      <c r="E102" s="294">
        <v>0.8</v>
      </c>
    </row>
    <row r="103" spans="2:6" ht="33.75" customHeight="1" thickBot="1" x14ac:dyDescent="0.3">
      <c r="B103" s="666" t="s">
        <v>1209</v>
      </c>
      <c r="C103" s="666"/>
      <c r="D103" s="666"/>
      <c r="E103" s="301"/>
    </row>
    <row r="104" spans="2:6" ht="27" customHeight="1" thickBot="1" x14ac:dyDescent="0.3">
      <c r="B104" s="664" t="s">
        <v>1210</v>
      </c>
      <c r="C104" s="664"/>
      <c r="D104" s="664"/>
      <c r="E104" s="303"/>
    </row>
    <row r="105" spans="2:6" ht="23.25" customHeight="1" thickBot="1" x14ac:dyDescent="0.3">
      <c r="B105" s="304"/>
      <c r="C105" s="665" t="s">
        <v>1211</v>
      </c>
      <c r="D105" s="665"/>
      <c r="E105" s="305"/>
    </row>
    <row r="106" spans="2:6" ht="33" customHeight="1" thickBot="1" x14ac:dyDescent="0.3">
      <c r="B106" s="304"/>
      <c r="C106" s="312">
        <v>75</v>
      </c>
      <c r="D106" s="308" t="s">
        <v>1212</v>
      </c>
      <c r="E106" s="294">
        <v>0.9</v>
      </c>
      <c r="F106" s="309"/>
    </row>
    <row r="107" spans="2:6" ht="23.25" customHeight="1" thickBot="1" x14ac:dyDescent="0.3">
      <c r="B107" s="304"/>
      <c r="C107" s="665" t="s">
        <v>1213</v>
      </c>
      <c r="D107" s="665"/>
      <c r="E107" s="305"/>
    </row>
    <row r="108" spans="2:6" ht="33" customHeight="1" thickBot="1" x14ac:dyDescent="0.3">
      <c r="B108" s="304"/>
      <c r="C108" s="312">
        <v>76</v>
      </c>
      <c r="D108" s="308" t="s">
        <v>1214</v>
      </c>
      <c r="E108" s="294">
        <v>1</v>
      </c>
    </row>
    <row r="109" spans="2:6" ht="33" customHeight="1" thickBot="1" x14ac:dyDescent="0.3">
      <c r="B109" s="304"/>
      <c r="C109" s="312">
        <v>77</v>
      </c>
      <c r="D109" s="308" t="s">
        <v>1215</v>
      </c>
      <c r="E109" s="294">
        <v>0.4</v>
      </c>
    </row>
    <row r="110" spans="2:6" ht="27" customHeight="1" thickBot="1" x14ac:dyDescent="0.3">
      <c r="B110" s="664" t="s">
        <v>1216</v>
      </c>
      <c r="C110" s="664"/>
      <c r="D110" s="664"/>
      <c r="E110" s="303"/>
    </row>
    <row r="111" spans="2:6" ht="23.25" customHeight="1" thickBot="1" x14ac:dyDescent="0.3">
      <c r="B111" s="304"/>
      <c r="C111" s="665" t="s">
        <v>1217</v>
      </c>
      <c r="D111" s="665"/>
      <c r="E111" s="305"/>
    </row>
    <row r="112" spans="2:6" ht="33" customHeight="1" thickBot="1" x14ac:dyDescent="0.3">
      <c r="B112" s="304"/>
      <c r="C112" s="312">
        <v>78</v>
      </c>
      <c r="D112" s="308" t="s">
        <v>1218</v>
      </c>
      <c r="E112" s="294">
        <v>1</v>
      </c>
    </row>
    <row r="113" spans="1:6" ht="27" customHeight="1" thickBot="1" x14ac:dyDescent="0.3">
      <c r="B113" s="664" t="s">
        <v>1219</v>
      </c>
      <c r="C113" s="664"/>
      <c r="D113" s="664"/>
      <c r="E113" s="303"/>
    </row>
    <row r="114" spans="1:6" ht="23.25" customHeight="1" thickBot="1" x14ac:dyDescent="0.3">
      <c r="B114" s="304"/>
      <c r="C114" s="665" t="s">
        <v>1220</v>
      </c>
      <c r="D114" s="665"/>
      <c r="E114" s="305"/>
    </row>
    <row r="115" spans="1:6" ht="33" customHeight="1" thickBot="1" x14ac:dyDescent="0.3">
      <c r="B115" s="304"/>
      <c r="C115" s="312">
        <v>79</v>
      </c>
      <c r="D115" s="308" t="s">
        <v>1221</v>
      </c>
      <c r="E115" s="294">
        <v>0.5</v>
      </c>
    </row>
    <row r="116" spans="1:6" ht="33" customHeight="1" thickBot="1" x14ac:dyDescent="0.3">
      <c r="B116" s="304"/>
      <c r="C116" s="312">
        <v>80</v>
      </c>
      <c r="D116" s="308" t="s">
        <v>1222</v>
      </c>
      <c r="E116" s="294">
        <v>0.8</v>
      </c>
    </row>
    <row r="117" spans="1:6" ht="23.25" customHeight="1" thickBot="1" x14ac:dyDescent="0.3">
      <c r="B117" s="304"/>
      <c r="C117" s="665" t="s">
        <v>1223</v>
      </c>
      <c r="D117" s="665"/>
      <c r="E117" s="305"/>
    </row>
    <row r="118" spans="1:6" ht="33" customHeight="1" thickBot="1" x14ac:dyDescent="0.3">
      <c r="B118" s="304"/>
      <c r="C118" s="312">
        <v>81</v>
      </c>
      <c r="D118" s="308" t="s">
        <v>1224</v>
      </c>
      <c r="E118" s="294">
        <v>1</v>
      </c>
    </row>
    <row r="119" spans="1:6" ht="33" customHeight="1" thickBot="1" x14ac:dyDescent="0.3">
      <c r="B119" s="304"/>
      <c r="C119" s="312">
        <v>82</v>
      </c>
      <c r="D119" s="308" t="s">
        <v>1225</v>
      </c>
      <c r="E119" s="294">
        <v>1</v>
      </c>
    </row>
    <row r="120" spans="1:6" ht="30" customHeight="1" thickBot="1" x14ac:dyDescent="0.3">
      <c r="B120" s="304"/>
      <c r="C120" s="312">
        <v>83</v>
      </c>
      <c r="D120" s="308" t="s">
        <v>1226</v>
      </c>
      <c r="E120" s="294">
        <v>0.85</v>
      </c>
    </row>
    <row r="121" spans="1:6" ht="30" customHeight="1" thickBot="1" x14ac:dyDescent="0.3">
      <c r="B121" s="304"/>
      <c r="C121" s="312">
        <v>84</v>
      </c>
      <c r="D121" s="308" t="s">
        <v>1227</v>
      </c>
      <c r="E121" s="294">
        <v>1</v>
      </c>
    </row>
    <row r="122" spans="1:6" s="313" customFormat="1" ht="30" customHeight="1" thickBot="1" x14ac:dyDescent="0.3">
      <c r="A122" s="296"/>
      <c r="B122" s="666" t="s">
        <v>1228</v>
      </c>
      <c r="C122" s="666"/>
      <c r="D122" s="666"/>
      <c r="E122" s="301"/>
    </row>
    <row r="123" spans="1:6" ht="36.75" customHeight="1" thickBot="1" x14ac:dyDescent="0.3">
      <c r="B123" s="664" t="s">
        <v>1229</v>
      </c>
      <c r="C123" s="664"/>
      <c r="D123" s="664"/>
      <c r="E123" s="303"/>
    </row>
    <row r="124" spans="1:6" ht="33" customHeight="1" thickBot="1" x14ac:dyDescent="0.3">
      <c r="B124" s="304"/>
      <c r="C124" s="665" t="s">
        <v>1230</v>
      </c>
      <c r="D124" s="665"/>
      <c r="E124" s="305"/>
    </row>
    <row r="125" spans="1:6" ht="30" customHeight="1" thickBot="1" x14ac:dyDescent="0.3">
      <c r="B125" s="304"/>
      <c r="C125" s="312">
        <v>85</v>
      </c>
      <c r="D125" s="308" t="s">
        <v>1231</v>
      </c>
      <c r="E125" s="294">
        <v>1</v>
      </c>
      <c r="F125" s="309"/>
    </row>
    <row r="126" spans="1:6" ht="30" customHeight="1" thickBot="1" x14ac:dyDescent="0.3">
      <c r="B126" s="304"/>
      <c r="C126" s="312">
        <v>86</v>
      </c>
      <c r="D126" s="308" t="s">
        <v>1232</v>
      </c>
      <c r="E126" s="294">
        <v>1</v>
      </c>
    </row>
    <row r="127" spans="1:6" ht="30" customHeight="1" thickBot="1" x14ac:dyDescent="0.3">
      <c r="B127" s="304"/>
      <c r="C127" s="312">
        <v>87</v>
      </c>
      <c r="D127" s="308" t="s">
        <v>1233</v>
      </c>
      <c r="E127" s="294">
        <v>0.75</v>
      </c>
    </row>
    <row r="128" spans="1:6" ht="32.25" customHeight="1" thickBot="1" x14ac:dyDescent="0.3">
      <c r="B128" s="304"/>
      <c r="C128" s="312">
        <v>88</v>
      </c>
      <c r="D128" s="308" t="s">
        <v>1234</v>
      </c>
      <c r="E128" s="294">
        <v>1</v>
      </c>
    </row>
    <row r="129" spans="2:5" ht="30" customHeight="1" thickBot="1" x14ac:dyDescent="0.3">
      <c r="B129" s="304"/>
      <c r="C129" s="312">
        <v>89</v>
      </c>
      <c r="D129" s="308" t="s">
        <v>1235</v>
      </c>
      <c r="E129" s="294">
        <v>0.9</v>
      </c>
    </row>
    <row r="130" spans="2:5" ht="30" customHeight="1" thickBot="1" x14ac:dyDescent="0.3">
      <c r="B130" s="304"/>
      <c r="C130" s="312">
        <v>90</v>
      </c>
      <c r="D130" s="308" t="s">
        <v>1236</v>
      </c>
      <c r="E130" s="294">
        <v>0.2</v>
      </c>
    </row>
    <row r="131" spans="2:5" ht="30" customHeight="1" thickBot="1" x14ac:dyDescent="0.3">
      <c r="B131" s="304"/>
      <c r="C131" s="312">
        <v>91</v>
      </c>
      <c r="D131" s="308" t="s">
        <v>1237</v>
      </c>
      <c r="E131" s="294">
        <v>1</v>
      </c>
    </row>
    <row r="132" spans="2:5" ht="30" customHeight="1" thickBot="1" x14ac:dyDescent="0.3">
      <c r="B132" s="304"/>
      <c r="C132" s="312">
        <v>92</v>
      </c>
      <c r="D132" s="308" t="s">
        <v>1238</v>
      </c>
      <c r="E132" s="294">
        <v>1</v>
      </c>
    </row>
    <row r="133" spans="2:5" ht="30" customHeight="1" thickBot="1" x14ac:dyDescent="0.3">
      <c r="B133" s="304"/>
      <c r="C133" s="312">
        <v>93</v>
      </c>
      <c r="D133" s="308" t="s">
        <v>1239</v>
      </c>
      <c r="E133" s="294">
        <v>1</v>
      </c>
    </row>
    <row r="134" spans="2:5" ht="30" customHeight="1" thickBot="1" x14ac:dyDescent="0.3">
      <c r="B134" s="304"/>
      <c r="C134" s="312">
        <v>94</v>
      </c>
      <c r="D134" s="308" t="s">
        <v>1240</v>
      </c>
      <c r="E134" s="294">
        <v>1</v>
      </c>
    </row>
    <row r="135" spans="2:5" ht="30" customHeight="1" thickBot="1" x14ac:dyDescent="0.3">
      <c r="B135" s="304"/>
      <c r="C135" s="312">
        <v>95</v>
      </c>
      <c r="D135" s="308" t="s">
        <v>1241</v>
      </c>
      <c r="E135" s="294">
        <v>1</v>
      </c>
    </row>
    <row r="136" spans="2:5" ht="30" customHeight="1" thickBot="1" x14ac:dyDescent="0.3">
      <c r="B136" s="304"/>
      <c r="C136" s="312">
        <v>96</v>
      </c>
      <c r="D136" s="308" t="s">
        <v>1242</v>
      </c>
      <c r="E136" s="294">
        <v>1</v>
      </c>
    </row>
    <row r="137" spans="2:5" ht="30" customHeight="1" thickBot="1" x14ac:dyDescent="0.3">
      <c r="B137" s="304"/>
      <c r="C137" s="312">
        <v>97</v>
      </c>
      <c r="D137" s="308" t="s">
        <v>1243</v>
      </c>
      <c r="E137" s="294">
        <v>1</v>
      </c>
    </row>
    <row r="138" spans="2:5" ht="30" customHeight="1" thickBot="1" x14ac:dyDescent="0.3">
      <c r="B138" s="304"/>
      <c r="C138" s="312">
        <v>98</v>
      </c>
      <c r="D138" s="308" t="s">
        <v>1244</v>
      </c>
      <c r="E138" s="294">
        <v>1</v>
      </c>
    </row>
    <row r="139" spans="2:5" ht="33" customHeight="1" thickBot="1" x14ac:dyDescent="0.3">
      <c r="B139" s="304"/>
      <c r="C139" s="665" t="s">
        <v>1245</v>
      </c>
      <c r="D139" s="665"/>
      <c r="E139" s="305"/>
    </row>
    <row r="140" spans="2:5" ht="30" customHeight="1" thickBot="1" x14ac:dyDescent="0.3">
      <c r="B140" s="304"/>
      <c r="C140" s="312">
        <v>99</v>
      </c>
      <c r="D140" s="308" t="s">
        <v>1246</v>
      </c>
      <c r="E140" s="294">
        <v>0.95</v>
      </c>
    </row>
    <row r="141" spans="2:5" ht="30" customHeight="1" thickBot="1" x14ac:dyDescent="0.3">
      <c r="B141" s="304"/>
      <c r="C141" s="312">
        <v>100</v>
      </c>
      <c r="D141" s="308" t="s">
        <v>1247</v>
      </c>
      <c r="E141" s="294">
        <v>1</v>
      </c>
    </row>
    <row r="142" spans="2:5" ht="36.75" customHeight="1" thickBot="1" x14ac:dyDescent="0.3">
      <c r="B142" s="664" t="s">
        <v>1248</v>
      </c>
      <c r="C142" s="664"/>
      <c r="D142" s="664"/>
      <c r="E142" s="303"/>
    </row>
    <row r="143" spans="2:5" ht="33" customHeight="1" thickBot="1" x14ac:dyDescent="0.3">
      <c r="B143" s="304"/>
      <c r="C143" s="665" t="s">
        <v>1249</v>
      </c>
      <c r="D143" s="665"/>
      <c r="E143" s="305"/>
    </row>
    <row r="144" spans="2:5" ht="33" customHeight="1" thickBot="1" x14ac:dyDescent="0.3">
      <c r="B144" s="304"/>
      <c r="C144" s="312">
        <v>101</v>
      </c>
      <c r="D144" s="308" t="s">
        <v>1250</v>
      </c>
      <c r="E144" s="294">
        <v>1</v>
      </c>
    </row>
    <row r="145" spans="1:6" ht="36.75" customHeight="1" thickBot="1" x14ac:dyDescent="0.3">
      <c r="B145" s="664" t="s">
        <v>1251</v>
      </c>
      <c r="C145" s="664"/>
      <c r="D145" s="664"/>
      <c r="E145" s="303"/>
    </row>
    <row r="146" spans="1:6" ht="33" customHeight="1" thickBot="1" x14ac:dyDescent="0.3">
      <c r="B146" s="304"/>
      <c r="C146" s="665" t="s">
        <v>1252</v>
      </c>
      <c r="D146" s="665"/>
      <c r="E146" s="305"/>
    </row>
    <row r="147" spans="1:6" ht="33" customHeight="1" thickBot="1" x14ac:dyDescent="0.3">
      <c r="B147" s="304"/>
      <c r="C147" s="312">
        <v>102</v>
      </c>
      <c r="D147" s="308" t="s">
        <v>1253</v>
      </c>
      <c r="E147" s="294">
        <v>0.66669999999999996</v>
      </c>
    </row>
    <row r="148" spans="1:6" s="315" customFormat="1" ht="36" customHeight="1" thickBot="1" x14ac:dyDescent="0.3">
      <c r="A148" s="296"/>
      <c r="B148" s="666" t="s">
        <v>1254</v>
      </c>
      <c r="C148" s="666"/>
      <c r="D148" s="666"/>
      <c r="E148" s="301"/>
    </row>
    <row r="149" spans="1:6" ht="36.75" customHeight="1" thickBot="1" x14ac:dyDescent="0.3">
      <c r="B149" s="664" t="s">
        <v>1255</v>
      </c>
      <c r="C149" s="664"/>
      <c r="D149" s="664"/>
      <c r="E149" s="303"/>
    </row>
    <row r="150" spans="1:6" ht="30" customHeight="1" thickBot="1" x14ac:dyDescent="0.3">
      <c r="B150" s="304"/>
      <c r="C150" s="665" t="s">
        <v>1256</v>
      </c>
      <c r="D150" s="665"/>
      <c r="E150" s="305"/>
    </row>
    <row r="151" spans="1:6" ht="30" customHeight="1" thickBot="1" x14ac:dyDescent="0.3">
      <c r="B151" s="304"/>
      <c r="C151" s="312">
        <v>103</v>
      </c>
      <c r="D151" s="308" t="s">
        <v>1257</v>
      </c>
      <c r="E151" s="294">
        <v>1</v>
      </c>
      <c r="F151" s="309"/>
    </row>
    <row r="152" spans="1:6" ht="30" customHeight="1" thickBot="1" x14ac:dyDescent="0.3">
      <c r="B152" s="304"/>
      <c r="C152" s="312">
        <v>104</v>
      </c>
      <c r="D152" s="308" t="s">
        <v>1258</v>
      </c>
      <c r="E152" s="294">
        <v>0.8</v>
      </c>
      <c r="F152" s="309"/>
    </row>
    <row r="153" spans="1:6" ht="36.75" customHeight="1" thickBot="1" x14ac:dyDescent="0.3">
      <c r="B153" s="664" t="s">
        <v>1259</v>
      </c>
      <c r="C153" s="664"/>
      <c r="D153" s="664"/>
      <c r="E153" s="303"/>
    </row>
    <row r="154" spans="1:6" ht="30.75" customHeight="1" thickBot="1" x14ac:dyDescent="0.3">
      <c r="B154" s="304"/>
      <c r="C154" s="665" t="s">
        <v>1260</v>
      </c>
      <c r="D154" s="665"/>
      <c r="E154" s="305"/>
    </row>
    <row r="155" spans="1:6" ht="30" customHeight="1" thickBot="1" x14ac:dyDescent="0.3">
      <c r="B155" s="304"/>
      <c r="C155" s="312">
        <v>105</v>
      </c>
      <c r="D155" s="308" t="s">
        <v>1261</v>
      </c>
      <c r="E155" s="294">
        <v>0.6</v>
      </c>
    </row>
    <row r="156" spans="1:6" ht="30" customHeight="1" thickBot="1" x14ac:dyDescent="0.3">
      <c r="B156" s="304"/>
      <c r="C156" s="312">
        <v>106</v>
      </c>
      <c r="D156" s="308" t="s">
        <v>1262</v>
      </c>
      <c r="E156" s="294">
        <v>0.6</v>
      </c>
    </row>
    <row r="157" spans="1:6" ht="30" customHeight="1" thickBot="1" x14ac:dyDescent="0.3">
      <c r="B157" s="304"/>
      <c r="C157" s="312">
        <v>107</v>
      </c>
      <c r="D157" s="308" t="s">
        <v>1263</v>
      </c>
      <c r="E157" s="294">
        <v>1</v>
      </c>
    </row>
    <row r="158" spans="1:6" ht="30" customHeight="1" thickBot="1" x14ac:dyDescent="0.3">
      <c r="B158" s="304"/>
      <c r="C158" s="312">
        <v>108</v>
      </c>
      <c r="D158" s="308" t="s">
        <v>1264</v>
      </c>
      <c r="E158" s="294">
        <v>0</v>
      </c>
    </row>
    <row r="159" spans="1:6" ht="30" customHeight="1" thickBot="1" x14ac:dyDescent="0.3">
      <c r="B159" s="304"/>
      <c r="C159" s="312">
        <v>109</v>
      </c>
      <c r="D159" s="308" t="s">
        <v>1265</v>
      </c>
      <c r="E159" s="294">
        <v>0.96050000000000002</v>
      </c>
    </row>
    <row r="160" spans="1:6" ht="30" customHeight="1" thickBot="1" x14ac:dyDescent="0.3">
      <c r="B160" s="304"/>
      <c r="C160" s="312">
        <v>110</v>
      </c>
      <c r="D160" s="308" t="s">
        <v>1266</v>
      </c>
      <c r="E160" s="294">
        <v>1</v>
      </c>
    </row>
    <row r="161" spans="2:8" ht="33" customHeight="1" thickBot="1" x14ac:dyDescent="0.3">
      <c r="B161" s="304"/>
      <c r="C161" s="312">
        <v>111</v>
      </c>
      <c r="D161" s="308" t="s">
        <v>1267</v>
      </c>
      <c r="E161" s="294">
        <v>1</v>
      </c>
    </row>
    <row r="162" spans="2:8" ht="30.75" customHeight="1" thickBot="1" x14ac:dyDescent="0.3">
      <c r="B162" s="304"/>
      <c r="C162" s="665" t="s">
        <v>1268</v>
      </c>
      <c r="D162" s="665"/>
      <c r="E162" s="305"/>
    </row>
    <row r="163" spans="2:8" ht="39.75" customHeight="1" thickBot="1" x14ac:dyDescent="0.3">
      <c r="B163" s="304"/>
      <c r="C163" s="312">
        <v>112</v>
      </c>
      <c r="D163" s="308" t="s">
        <v>1269</v>
      </c>
      <c r="E163" s="294">
        <v>0.9</v>
      </c>
    </row>
    <row r="164" spans="2:8" ht="30" customHeight="1" thickBot="1" x14ac:dyDescent="0.3">
      <c r="B164" s="304"/>
      <c r="C164" s="312">
        <v>113</v>
      </c>
      <c r="D164" s="308" t="s">
        <v>1270</v>
      </c>
      <c r="E164" s="294">
        <v>1</v>
      </c>
    </row>
    <row r="165" spans="2:8" ht="30" customHeight="1" thickBot="1" x14ac:dyDescent="0.3">
      <c r="B165" s="304"/>
      <c r="C165" s="312">
        <v>114</v>
      </c>
      <c r="D165" s="308" t="s">
        <v>1271</v>
      </c>
      <c r="E165" s="294">
        <v>1</v>
      </c>
    </row>
    <row r="166" spans="2:8" ht="30" customHeight="1" thickBot="1" x14ac:dyDescent="0.3">
      <c r="B166" s="304"/>
      <c r="C166" s="665" t="s">
        <v>1272</v>
      </c>
      <c r="D166" s="665"/>
      <c r="E166" s="305"/>
    </row>
    <row r="167" spans="2:8" ht="30" customHeight="1" thickBot="1" x14ac:dyDescent="0.3">
      <c r="B167" s="304"/>
      <c r="C167" s="312">
        <v>115</v>
      </c>
      <c r="D167" s="308" t="s">
        <v>1273</v>
      </c>
      <c r="E167" s="294">
        <v>1</v>
      </c>
    </row>
    <row r="168" spans="2:8" ht="30" customHeight="1" thickBot="1" x14ac:dyDescent="0.3">
      <c r="B168" s="304"/>
      <c r="C168" s="312">
        <v>116</v>
      </c>
      <c r="D168" s="308" t="s">
        <v>1274</v>
      </c>
      <c r="E168" s="294">
        <v>1</v>
      </c>
    </row>
    <row r="169" spans="2:8" ht="30" customHeight="1" thickBot="1" x14ac:dyDescent="0.3">
      <c r="B169" s="304"/>
      <c r="C169" s="312">
        <v>117</v>
      </c>
      <c r="D169" s="308" t="s">
        <v>1275</v>
      </c>
      <c r="E169" s="294">
        <v>0.75</v>
      </c>
    </row>
    <row r="170" spans="2:8" ht="30" customHeight="1" thickBot="1" x14ac:dyDescent="0.3">
      <c r="B170" s="304"/>
      <c r="C170" s="312">
        <v>118</v>
      </c>
      <c r="D170" s="308" t="s">
        <v>1276</v>
      </c>
      <c r="E170" s="294">
        <v>1</v>
      </c>
    </row>
    <row r="171" spans="2:8" ht="30" customHeight="1" thickBot="1" x14ac:dyDescent="0.3">
      <c r="B171" s="304"/>
      <c r="C171" s="312">
        <v>119</v>
      </c>
      <c r="D171" s="308" t="s">
        <v>1277</v>
      </c>
      <c r="E171" s="294">
        <v>1</v>
      </c>
    </row>
    <row r="172" spans="2:8" ht="30" customHeight="1" thickBot="1" x14ac:dyDescent="0.3">
      <c r="B172" s="304"/>
      <c r="C172" s="312">
        <v>120</v>
      </c>
      <c r="D172" s="308" t="s">
        <v>1278</v>
      </c>
      <c r="E172" s="294">
        <v>1</v>
      </c>
    </row>
    <row r="173" spans="2:8" ht="42.75" customHeight="1" thickBot="1" x14ac:dyDescent="0.3">
      <c r="B173" s="669" t="s">
        <v>1279</v>
      </c>
      <c r="C173" s="669"/>
      <c r="D173" s="669"/>
      <c r="E173" s="316">
        <f>AVERAGE(E9:E34,E36:E41,E43:E45,E47:E48,E51:E60,E62:E66,E70,E74:E76,E78:E81,E83:E87,E91,E93:E95,E98:E100,E102,E106,E108:E109,E112,E115:E116,E118:E121,E125:E137,E140:E141,E144,E147,E151:E152,E155:E161,E163:E165,E167:E172)</f>
        <v>0.87229322033898304</v>
      </c>
    </row>
    <row r="175" spans="2:8" x14ac:dyDescent="0.25">
      <c r="D175" s="297"/>
    </row>
    <row r="176" spans="2:8" ht="25.15" customHeight="1" x14ac:dyDescent="0.25">
      <c r="B176" s="296"/>
      <c r="C176" s="319"/>
      <c r="D176" s="320"/>
      <c r="E176" s="670"/>
      <c r="F176" s="670"/>
      <c r="G176" s="670"/>
      <c r="H176" s="670"/>
    </row>
    <row r="177" spans="2:8" ht="25.15" customHeight="1" x14ac:dyDescent="0.25">
      <c r="B177" s="296"/>
      <c r="C177" s="319"/>
      <c r="D177" s="320"/>
      <c r="E177" s="670"/>
      <c r="F177" s="670"/>
      <c r="G177" s="670"/>
      <c r="H177" s="670"/>
    </row>
    <row r="178" spans="2:8" ht="37.5" customHeight="1" x14ac:dyDescent="0.25">
      <c r="B178" s="296"/>
      <c r="C178" s="319"/>
      <c r="D178" s="320"/>
      <c r="E178" s="670"/>
      <c r="F178" s="670"/>
      <c r="G178" s="670"/>
      <c r="H178" s="670"/>
    </row>
    <row r="179" spans="2:8" ht="33.75" customHeight="1" x14ac:dyDescent="0.25">
      <c r="B179" s="296"/>
      <c r="C179" s="319"/>
      <c r="D179" s="320"/>
      <c r="E179" s="670"/>
      <c r="F179" s="670"/>
      <c r="G179" s="670"/>
      <c r="H179" s="670"/>
    </row>
    <row r="180" spans="2:8" ht="27" customHeight="1" x14ac:dyDescent="0.25">
      <c r="B180" s="296"/>
      <c r="C180" s="319"/>
      <c r="D180" s="320"/>
      <c r="E180" s="670"/>
      <c r="F180" s="670"/>
      <c r="G180" s="670"/>
      <c r="H180" s="670"/>
    </row>
    <row r="181" spans="2:8" ht="25.15" customHeight="1" x14ac:dyDescent="0.25">
      <c r="B181" s="296"/>
      <c r="C181" s="319"/>
      <c r="D181" s="320"/>
      <c r="E181" s="670"/>
      <c r="F181" s="670"/>
      <c r="G181" s="670"/>
      <c r="H181" s="670"/>
    </row>
    <row r="182" spans="2:8" ht="25.15" customHeight="1" x14ac:dyDescent="0.25">
      <c r="B182" s="296"/>
      <c r="C182" s="319"/>
      <c r="D182" s="320"/>
      <c r="E182" s="670"/>
      <c r="F182" s="670"/>
      <c r="G182" s="670"/>
      <c r="H182" s="670"/>
    </row>
    <row r="183" spans="2:8" ht="36.75" customHeight="1" x14ac:dyDescent="0.25">
      <c r="B183" s="296"/>
      <c r="C183" s="319"/>
      <c r="D183" s="320"/>
      <c r="E183" s="670"/>
      <c r="F183" s="670"/>
      <c r="G183" s="670"/>
      <c r="H183" s="670"/>
    </row>
    <row r="184" spans="2:8" ht="25.15" customHeight="1" x14ac:dyDescent="0.25">
      <c r="B184" s="296"/>
      <c r="C184" s="319"/>
      <c r="D184" s="320"/>
      <c r="E184" s="670"/>
      <c r="F184" s="670"/>
      <c r="G184" s="670"/>
      <c r="H184" s="670"/>
    </row>
    <row r="185" spans="2:8" ht="25.15" customHeight="1" x14ac:dyDescent="0.25">
      <c r="B185" s="296"/>
      <c r="C185" s="319"/>
      <c r="D185" s="320"/>
      <c r="E185" s="670"/>
      <c r="F185" s="670"/>
      <c r="G185" s="670"/>
      <c r="H185" s="670"/>
    </row>
    <row r="186" spans="2:8" ht="34.15" customHeight="1" x14ac:dyDescent="0.25">
      <c r="B186" s="296"/>
      <c r="C186" s="319"/>
      <c r="D186" s="320"/>
      <c r="E186" s="670"/>
      <c r="F186" s="670"/>
      <c r="G186" s="670"/>
      <c r="H186" s="670"/>
    </row>
    <row r="187" spans="2:8" ht="25.15" customHeight="1" x14ac:dyDescent="0.25">
      <c r="B187" s="296"/>
      <c r="C187" s="319"/>
      <c r="D187" s="320"/>
      <c r="E187" s="670"/>
      <c r="F187" s="670"/>
      <c r="G187" s="670"/>
      <c r="H187" s="670"/>
    </row>
    <row r="188" spans="2:8" ht="25.15" customHeight="1" x14ac:dyDescent="0.25">
      <c r="B188" s="296"/>
      <c r="C188" s="319"/>
      <c r="D188" s="320"/>
      <c r="E188" s="670"/>
      <c r="F188" s="670"/>
      <c r="G188" s="670"/>
      <c r="H188" s="670"/>
    </row>
    <row r="189" spans="2:8" ht="25.15" customHeight="1" x14ac:dyDescent="0.25">
      <c r="B189" s="296"/>
      <c r="C189" s="319"/>
      <c r="D189" s="321"/>
      <c r="E189" s="670"/>
      <c r="F189" s="670"/>
      <c r="G189" s="670"/>
      <c r="H189" s="670"/>
    </row>
    <row r="190" spans="2:8" ht="29.65" customHeight="1" x14ac:dyDescent="0.25">
      <c r="B190" s="296"/>
      <c r="C190" s="319"/>
      <c r="D190" s="320"/>
      <c r="E190" s="670"/>
      <c r="F190" s="670"/>
      <c r="G190" s="670"/>
      <c r="H190" s="670"/>
    </row>
    <row r="191" spans="2:8" ht="25.15" customHeight="1" x14ac:dyDescent="0.25">
      <c r="B191" s="296"/>
      <c r="C191" s="319"/>
      <c r="D191" s="321"/>
      <c r="E191" s="670"/>
      <c r="F191" s="670"/>
      <c r="G191" s="670"/>
      <c r="H191" s="670"/>
    </row>
    <row r="192" spans="2:8" ht="25.15" customHeight="1" x14ac:dyDescent="0.25">
      <c r="B192" s="296"/>
      <c r="C192" s="319"/>
      <c r="D192" s="321"/>
      <c r="E192" s="670"/>
      <c r="F192" s="670"/>
      <c r="G192" s="670"/>
      <c r="H192" s="670"/>
    </row>
    <row r="193" spans="2:8" ht="25.15" customHeight="1" x14ac:dyDescent="0.25">
      <c r="B193" s="296"/>
      <c r="C193" s="319"/>
      <c r="D193" s="321"/>
      <c r="E193" s="670"/>
      <c r="F193" s="670"/>
      <c r="G193" s="670"/>
      <c r="H193" s="670"/>
    </row>
    <row r="194" spans="2:8" ht="25.15" customHeight="1" x14ac:dyDescent="0.25">
      <c r="B194" s="296"/>
      <c r="C194" s="319"/>
      <c r="D194" s="321"/>
      <c r="E194" s="670"/>
      <c r="F194" s="670"/>
      <c r="G194" s="670"/>
      <c r="H194" s="670"/>
    </row>
    <row r="195" spans="2:8" ht="29.1" customHeight="1" x14ac:dyDescent="0.25">
      <c r="B195" s="296"/>
      <c r="C195" s="319"/>
      <c r="D195" s="321"/>
      <c r="E195" s="670"/>
      <c r="F195" s="670"/>
      <c r="G195" s="670"/>
      <c r="H195" s="670"/>
    </row>
    <row r="196" spans="2:8" ht="29.1" customHeight="1" x14ac:dyDescent="0.25">
      <c r="B196" s="296"/>
      <c r="C196" s="319"/>
      <c r="D196" s="321"/>
      <c r="E196" s="670"/>
      <c r="F196" s="670"/>
      <c r="G196" s="670"/>
      <c r="H196" s="670"/>
    </row>
    <row r="197" spans="2:8" ht="29.1" customHeight="1" x14ac:dyDescent="0.25">
      <c r="B197" s="296"/>
      <c r="C197" s="319"/>
      <c r="D197" s="321"/>
      <c r="E197" s="670"/>
      <c r="F197" s="670"/>
      <c r="G197" s="670"/>
      <c r="H197" s="670"/>
    </row>
    <row r="198" spans="2:8" ht="29.1" customHeight="1" x14ac:dyDescent="0.25">
      <c r="B198" s="296"/>
      <c r="C198" s="319"/>
      <c r="D198" s="321"/>
      <c r="E198" s="670"/>
      <c r="F198" s="670"/>
      <c r="G198" s="670"/>
      <c r="H198" s="670"/>
    </row>
    <row r="199" spans="2:8" ht="38.65" customHeight="1" x14ac:dyDescent="0.25">
      <c r="B199" s="296"/>
      <c r="C199" s="319"/>
      <c r="D199" s="321"/>
      <c r="E199" s="670"/>
      <c r="F199" s="670"/>
      <c r="G199" s="670"/>
      <c r="H199" s="670"/>
    </row>
    <row r="200" spans="2:8" ht="34.5" customHeight="1" x14ac:dyDescent="0.25">
      <c r="B200" s="296"/>
      <c r="C200" s="319"/>
      <c r="D200" s="322"/>
      <c r="E200" s="670"/>
      <c r="F200" s="670"/>
      <c r="G200" s="670"/>
      <c r="H200" s="670"/>
    </row>
    <row r="201" spans="2:8" ht="26.65" customHeight="1" x14ac:dyDescent="0.25">
      <c r="C201" s="323"/>
      <c r="D201" s="324"/>
      <c r="E201" s="670"/>
      <c r="F201" s="670"/>
      <c r="G201" s="670"/>
      <c r="H201" s="670"/>
    </row>
    <row r="202" spans="2:8" ht="24" customHeight="1" x14ac:dyDescent="0.25">
      <c r="C202" s="323"/>
      <c r="D202" s="325"/>
      <c r="E202" s="326"/>
      <c r="F202" s="327"/>
      <c r="G202" s="327"/>
      <c r="H202" s="327"/>
    </row>
  </sheetData>
  <mergeCells count="53">
    <mergeCell ref="C154:D154"/>
    <mergeCell ref="C162:D162"/>
    <mergeCell ref="C166:D166"/>
    <mergeCell ref="B173:D173"/>
    <mergeCell ref="E176:H201"/>
    <mergeCell ref="B153:D153"/>
    <mergeCell ref="B122:D122"/>
    <mergeCell ref="B123:D123"/>
    <mergeCell ref="C124:D124"/>
    <mergeCell ref="C139:D139"/>
    <mergeCell ref="B142:D142"/>
    <mergeCell ref="C143:D143"/>
    <mergeCell ref="B145:D145"/>
    <mergeCell ref="C146:D146"/>
    <mergeCell ref="B148:D148"/>
    <mergeCell ref="B149:D149"/>
    <mergeCell ref="C150:D150"/>
    <mergeCell ref="C117:D117"/>
    <mergeCell ref="B96:D96"/>
    <mergeCell ref="C97:D97"/>
    <mergeCell ref="C101:D101"/>
    <mergeCell ref="B103:D103"/>
    <mergeCell ref="B104:D104"/>
    <mergeCell ref="C105:D105"/>
    <mergeCell ref="C107:D107"/>
    <mergeCell ref="B110:D110"/>
    <mergeCell ref="C111:D111"/>
    <mergeCell ref="B113:D113"/>
    <mergeCell ref="C114:D114"/>
    <mergeCell ref="C92:D92"/>
    <mergeCell ref="C61:D61"/>
    <mergeCell ref="B68:D68"/>
    <mergeCell ref="C69:D69"/>
    <mergeCell ref="B71:D71"/>
    <mergeCell ref="B72:D72"/>
    <mergeCell ref="C73:D73"/>
    <mergeCell ref="C77:D77"/>
    <mergeCell ref="C82:D82"/>
    <mergeCell ref="B88:D88"/>
    <mergeCell ref="B89:D89"/>
    <mergeCell ref="C90:D90"/>
    <mergeCell ref="C50:D50"/>
    <mergeCell ref="B1:E1"/>
    <mergeCell ref="B2:E2"/>
    <mergeCell ref="B3:E3"/>
    <mergeCell ref="B4:D5"/>
    <mergeCell ref="B6:D6"/>
    <mergeCell ref="B7:D7"/>
    <mergeCell ref="C8:D8"/>
    <mergeCell ref="C35:D35"/>
    <mergeCell ref="C42:D42"/>
    <mergeCell ref="C46:D46"/>
    <mergeCell ref="B49:D49"/>
  </mergeCells>
  <pageMargins left="0.53149606299212604" right="0.53149606299212604" top="0.35433070866141736" bottom="0.31496062992125984" header="0.15748031496062992" footer="0.15748031496062992"/>
  <pageSetup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362c900-8566-462c-ad57-f61ed98d3146">
      <Terms xmlns="http://schemas.microsoft.com/office/infopath/2007/PartnerControls"/>
    </lcf76f155ced4ddcb4097134ff3c332f>
    <TaxCatchAll xmlns="b4842dd1-d837-4fef-9ff0-f7444748ce6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7736C87398A28B418406FF5875A0DE2A" ma:contentTypeVersion="15" ma:contentTypeDescription="Crear nuevo documento." ma:contentTypeScope="" ma:versionID="6ae40959f85701d61e884fdcd6d05900">
  <xsd:schema xmlns:xsd="http://www.w3.org/2001/XMLSchema" xmlns:xs="http://www.w3.org/2001/XMLSchema" xmlns:p="http://schemas.microsoft.com/office/2006/metadata/properties" xmlns:ns2="5362c900-8566-462c-ad57-f61ed98d3146" xmlns:ns3="b4842dd1-d837-4fef-9ff0-f7444748ce60" targetNamespace="http://schemas.microsoft.com/office/2006/metadata/properties" ma:root="true" ma:fieldsID="0869d173d447835c5731b9aa3bf0d191" ns2:_="" ns3:_="">
    <xsd:import namespace="5362c900-8566-462c-ad57-f61ed98d3146"/>
    <xsd:import namespace="b4842dd1-d837-4fef-9ff0-f7444748c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2c900-8566-462c-ad57-f61ed98d31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1f62b695-6f5b-4a08-a5b6-50b396a20eb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4842dd1-d837-4fef-9ff0-f7444748ce6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479ab426-4fc1-44fb-9439-8ff4423be9d8}" ma:internalName="TaxCatchAll" ma:showField="CatchAllData" ma:web="b4842dd1-d837-4fef-9ff0-f7444748ce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B599443-B102-4227-96E1-813345B10B3E}">
  <ds:schemaRefs>
    <ds:schemaRef ds:uri="http://schemas.microsoft.com/sharepoint/v3/contenttype/forms"/>
  </ds:schemaRefs>
</ds:datastoreItem>
</file>

<file path=customXml/itemProps2.xml><?xml version="1.0" encoding="utf-8"?>
<ds:datastoreItem xmlns:ds="http://schemas.openxmlformats.org/officeDocument/2006/customXml" ds:itemID="{B616EA46-9B9B-49F3-9042-C6ECD9BBAB3F}">
  <ds:schemaRefs>
    <ds:schemaRef ds:uri="http://schemas.microsoft.com/office/2006/metadata/properties"/>
    <ds:schemaRef ds:uri="http://schemas.microsoft.com/office/infopath/2007/PartnerControls"/>
    <ds:schemaRef ds:uri="5362c900-8566-462c-ad57-f61ed98d3146"/>
    <ds:schemaRef ds:uri="b4842dd1-d837-4fef-9ff0-f7444748ce60"/>
  </ds:schemaRefs>
</ds:datastoreItem>
</file>

<file path=customXml/itemProps3.xml><?xml version="1.0" encoding="utf-8"?>
<ds:datastoreItem xmlns:ds="http://schemas.openxmlformats.org/officeDocument/2006/customXml" ds:itemID="{FFDC83D2-11AD-48AA-BE97-46BF2FACC32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62c900-8566-462c-ad57-f61ed98d3146"/>
    <ds:schemaRef ds:uri="b4842dd1-d837-4fef-9ff0-f7444748c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Anexo 1. Enfoque 1</vt:lpstr>
      <vt:lpstr>Anexo 1.Enfoque 2</vt:lpstr>
      <vt:lpstr>Anexo 1. Enfoque 3</vt:lpstr>
      <vt:lpstr>Anexo1. Enfoque 4</vt:lpstr>
      <vt:lpstr>Anexo 1. Enfoque 5</vt:lpstr>
      <vt:lpstr>Anexo 1. Enfoque 6</vt:lpstr>
      <vt:lpstr>Anexo 2.Nivel cumplimiento PGI </vt:lpstr>
      <vt:lpstr>Anexo 3Nivel Cumplimiento PGU </vt:lpstr>
      <vt:lpstr>'Anexo 2.Nivel cumplimiento PGI '!Área_de_impresión</vt:lpstr>
      <vt:lpstr>'Anexo 3Nivel Cumplimiento PGU '!Área_de_impresión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 y Vale;YURLEY SOLANO</dc:creator>
  <cp:keywords/>
  <dc:description/>
  <cp:lastModifiedBy>UIS</cp:lastModifiedBy>
  <cp:revision/>
  <dcterms:created xsi:type="dcterms:W3CDTF">2021-01-29T13:35:24Z</dcterms:created>
  <dcterms:modified xsi:type="dcterms:W3CDTF">2023-06-29T17:04:38Z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0x0101007736C87398A28B418406FF5875A0DE2A</vt:lpwstr>
  </property>
  <property fmtid="{D5CDD505-2E9C-101B-9397-08002B2CF9AE}" pid="3" name="MediaServiceImageTags">
    <vt:lpwstr/>
  </property>
</Properties>
</file>